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30" windowHeight="6405" tabRatio="618" activeTab="0"/>
  </bookViews>
  <sheets>
    <sheet name="Tab_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[MacrosImport].qbop">[47]![Macros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'[50]DAILY from archive'!#REF!</definedName>
    <definedName name="__123Graph_AADVANCE" hidden="1">#REF!</definedName>
    <definedName name="__123Graph_ACPI/ER_LOG" hidden="1">'[1]ER'!#REF!</definedName>
    <definedName name="__123Graph_ACUMCHANGE" hidden="1">'[38]DAILY from archive'!#REF!</definedName>
    <definedName name="__123Graph_ADAILYEXR" hidden="1">'[38]DAILY from archive'!$J$177:$J$332</definedName>
    <definedName name="__123Graph_ADAILYRATE" hidden="1">'[38]DAILY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'[43]NFA'!$AX$73:$BZ$73</definedName>
    <definedName name="__123Graph_AWB_ADJ/PRJ" hidden="1">'[1]WB'!$Q$255:$AK$255</definedName>
    <definedName name="__123Graph_B" hidden="1">'[49]revagtrim'!#REF!</definedName>
    <definedName name="__123Graph_BCPI/ER_LOG" hidden="1">'[1]ER'!#REF!</definedName>
    <definedName name="__123Graph_BCUMCHANGE" hidden="1">'[38]DAILY from archive'!#REF!</definedName>
    <definedName name="__123Graph_BDAILYEXR" hidden="1">'[38]DAILY from archive'!#REF!</definedName>
    <definedName name="__123Graph_BDAILYRATE" hidden="1">'[38]DAILY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'[43]NFA'!$AX$74:$BZ$74</definedName>
    <definedName name="__123Graph_BWB_ADJ/PRJ" hidden="1">'[1]WB'!$Q$257:$AK$257</definedName>
    <definedName name="__123Graph_C" hidden="1">'[49]revagtrim'!#REF!</definedName>
    <definedName name="__123Graph_CDAILYEXR" hidden="1">'[38]DAILY from archive'!#REF!</definedName>
    <definedName name="__123Graph_CDAILYRATE" hidden="1">'[38]DAILY from archive'!#REF!</definedName>
    <definedName name="__123Graph_CREER" hidden="1">'[1]ER'!#REF!</definedName>
    <definedName name="__123Graph_D" hidden="1">'[5]SEI'!#REF!</definedName>
    <definedName name="__123Graph_DDAILYEXR" hidden="1">'[38]DAILY from archive'!#REF!</definedName>
    <definedName name="__123Graph_DDAILYRATE" hidden="1">'[38]DAILY from archive'!#REF!</definedName>
    <definedName name="__123Graph_E" hidden="1">'[5]SEI'!#REF!</definedName>
    <definedName name="__123Graph_EDAILYEXR" hidden="1">'[38]DAILY from archive'!#REF!</definedName>
    <definedName name="__123Graph_F" hidden="1">'[5]SEI'!#REF!</definedName>
    <definedName name="__123Graph_FDAILYEXR" hidden="1">'[38]DAILY from archive'!$AA$18:$AA$332</definedName>
    <definedName name="__123Graph_X" hidden="1">'[2]SUMMARY TABLE'!$C$5:$S$5</definedName>
    <definedName name="__123Graph_XCUMCHANGE" hidden="1">'[38]DAILY from archive'!#REF!</definedName>
    <definedName name="__123Graph_XDAILYEXR" hidden="1">'[38]DAILY from archive'!$D$177:$D$332</definedName>
    <definedName name="__123Graph_XDAILYRATE" hidden="1">'[38]DAILY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'[35]Debt'!$T$2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0" hidden="1">{"Main Economic Indicators",#N/A,FALSE,"C"}</definedName>
    <definedName name="ams" hidden="1">{"Main Economic Indicators",#N/A,FALSE,"C"}</definedName>
    <definedName name="amstwo" localSheetId="0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'[42]Bask_fd'!$BR$9:$CE$51</definedName>
    <definedName name="basktinf">'[42]Bask_fd'!#REF!</definedName>
    <definedName name="basktinf12\">'[42]Bask_fd'!#REF!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 localSheetId="0">#REF!</definedName>
    <definedName name="Copyfrom">#REF!</definedName>
    <definedName name="COUNTER">#REF!</definedName>
    <definedName name="CPF">'[1]CPFs'!$F$13:$AF$84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'[37]A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'[1]DSA'!$G$7:$AU$96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'[34]2003'!#REF!</definedName>
    <definedName name="Dhjetor_Ar_TOT_Valute">'[34]2003'!#REF!</definedName>
    <definedName name="Discount_NC">'[22]Triangle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'[1]DSA'!$G$666:$AJ$698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'[1]EBRD'!$D$14:$AM$120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'[1]End-94'!$D$102:$AS$189</definedName>
    <definedName name="ENDA">'[11]QQ'!$E$147:$AH$147</definedName>
    <definedName name="endrit" localSheetId="0" hidden="1">{"Main Economic Indicators",#N/A,FALSE,"C"}</definedName>
    <definedName name="endrit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'[1]BoP'!$G$365:$AK$434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'[22]Triangle private'!$C$14</definedName>
    <definedName name="Gross_reserves">#REF!</definedName>
    <definedName name="Gusht_Ar_TOT_Lek">'[34]2003'!#REF!</definedName>
    <definedName name="Gusht_Ar_TOT_Valute">'[34]2003'!#REF!</definedName>
    <definedName name="HERE">#REF!</definedName>
    <definedName name="IM">'[1]BoP'!$G$259:$AR$307</definedName>
    <definedName name="IMF">'[1]IMF'!$C$5:$AP$55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'[22]Triangle private'!$C$16</definedName>
    <definedName name="InterestRate">#REF!</definedName>
    <definedName name="ISD">#REF!</definedName>
    <definedName name="ITL">#REF!</definedName>
    <definedName name="Janar_Ar_TOT_Lek">'[34]2003'!#REF!</definedName>
    <definedName name="Janar_Ar_TOT_Valute">'[34]2003'!#REF!</definedName>
    <definedName name="JPY">#REF!</definedName>
    <definedName name="KA">#REF!</definedName>
    <definedName name="KEND">#REF!</definedName>
    <definedName name="KMENU">#REF!</definedName>
    <definedName name="Korrik_Ar_TOT_Lek">'[34]2003'!#REF!</definedName>
    <definedName name="Korrik_Ar_TOT_Valute">'[34]2003'!#REF!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'[31]C'!$O$1</definedName>
    <definedName name="MACRO">#REF!</definedName>
    <definedName name="MACROS">#REF!</definedName>
    <definedName name="Maj_Ar_TOT_Lek">'[34]2003'!#REF!</definedName>
    <definedName name="Maj_Ar_TOT_Valute">'[34]2003'!#REF!</definedName>
    <definedName name="Mars_Ar_TOT_Lek">#REF!</definedName>
    <definedName name="Mars_Ar_TOT_Valute">#REF!</definedName>
    <definedName name="Maturity_NC">'[22]Triangle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'[41]SA_HP'!#REF!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'[34]2003'!#REF!</definedName>
    <definedName name="Nentor_Ar_TOT_Valute">'[34]2003'!#REF!</definedName>
    <definedName name="newname" hidden="1">'[1]ER'!#REF!</definedName>
    <definedName name="newname2" localSheetId="0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0" hidden="1">{"WEO",#N/A,FALSE,"T"}</definedName>
    <definedName name="newname4" hidden="1">{"WEO",#N/A,FALSE,"T"}</definedName>
    <definedName name="newname5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'[33]labels'!#REF!</definedName>
    <definedName name="Paym_Cap">'[1]Debt'!$G$249:$AQ$309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'[1]PFP'!$C$5:$AG$59</definedName>
    <definedName name="PMENU">#REF!</definedName>
    <definedName name="PPPWGT">'[11]Main'!$E$65:$AH$65</definedName>
    <definedName name="Pr_tb_5">'[27]Prj_Food'!$A$10:$O$40</definedName>
    <definedName name="Pr_tb_6">'[27]Prj_Fuel'!$A$11:$P$38</definedName>
    <definedName name="Pr_tb_7">'[27]Pr_Electr'!$A$10:$I$34</definedName>
    <definedName name="Pr_tb_8">'[27]JunPrg_9899&amp;beyond'!$A$1332:$AE$1383</definedName>
    <definedName name="Pr_tb_9">'[27]JunPrg_9899&amp;beyond'!$A$1389:$AE$1457</definedName>
    <definedName name="Pr_tb_food0">'[27]JunPrg_9899&amp;beyond'!$A$883:$AE$900</definedName>
    <definedName name="Pr_tb_food1">'[27]JunPrg_9899&amp;beyond'!$A$912:$AE$944</definedName>
    <definedName name="Pr_tb_food2">'[27]JunPrg_9899&amp;beyond'!$A$946:$AE$984</definedName>
    <definedName name="Pr_tb_food3">'[27]JunPrg_9899&amp;beyond'!$A$985:$AE$1028</definedName>
    <definedName name="Pr_tb1">'[27]JunPrg_9899&amp;beyond'!$A$4:$AE$75</definedName>
    <definedName name="Pr_tb1b">'[27]JunPrg_9899&amp;beyond'!$A$1105:$AE$1176</definedName>
    <definedName name="Pr_tb2">'[27]JunPrg_9899&amp;beyond'!$A$150:$AE$190</definedName>
    <definedName name="Pr_tb2b">'[27]JunPrg_9899&amp;beyond'!$A$1206:$AE$1249</definedName>
    <definedName name="Pr_tb3">'[27]JunPrg_9899&amp;beyond'!$A$198:$AE$272</definedName>
    <definedName name="Pr_tb3b">'[27]JunPrg_9899&amp;beyond'!$A$1252:$AE$1327</definedName>
    <definedName name="Pr_tb4">'[27]JunPrg_9899&amp;beyond'!$A$1032:$AE$1089</definedName>
    <definedName name="Prill_Ar_TOT_Lek">'[34]2003'!#REF!</definedName>
    <definedName name="Prill_Ar_TOT_Valute">'[34]2003'!#REF!</definedName>
    <definedName name="print">#REF!</definedName>
    <definedName name="_xlnm.Print_Area" localSheetId="0">'Tab_4'!$A$1:$O$101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'[34]2003'!#REF!</definedName>
    <definedName name="Qershor_Ar_TOT_Valute">'[34]2003'!#REF!</definedName>
    <definedName name="REAL">#REF!</definedName>
    <definedName name="RED_BOP">'[1]RED'!$C$2:$AA$54</definedName>
    <definedName name="RED_D">'[1]RED'!$C$57:$AA$97</definedName>
    <definedName name="RED_DS">'[1]RED'!$AD$3:$AW$30</definedName>
    <definedName name="RED_TRD">'[1]RED'!$BC$3:$BF$45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'[32]C'!$747:$747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'[34]2003'!#REF!</definedName>
    <definedName name="Shkurt_Ar_TOT_Valute">'[34]2003'!#REF!</definedName>
    <definedName name="Shtator_Ar_TOT_Lek">'[34]2003'!#REF!</definedName>
    <definedName name="Shtator_Ar_TOT_Valute">'[34]2003'!#REF!</definedName>
    <definedName name="STOP">#REF!</definedName>
    <definedName name="sum">'[1]BoP'!$G$174:$AR$216</definedName>
    <definedName name="SUM2">'[1]BoP'!$G$174:$AR$216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'[25]Assumptions'!#REF!</definedName>
    <definedName name="Tabel" localSheetId="0">'[53]Tregues'!$A$1:$J$50</definedName>
    <definedName name="Tabel">'[53]Tregues'!$A$1:$J$50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'[26]StRp_Tbl1'!$B$4:$AF$109</definedName>
    <definedName name="TB_SR_2">#REF!</definedName>
    <definedName name="TB_Sub">'[27]CGExp'!$B$135:$CL$192</definedName>
    <definedName name="TB_Subsd">#REF!</definedName>
    <definedName name="Tb_Tax_3year">'[27]TaxRev'!$A$2:$L$66</definedName>
    <definedName name="TB_Taxes">'[27]JunPrg_9899&amp;beyond'!$A$487:$AE$559</definedName>
    <definedName name="TB1">'[27]SummaryCG'!$A$4:$CL$77</definedName>
    <definedName name="TB1_x">#REF!</definedName>
    <definedName name="TB1_xx">#REF!</definedName>
    <definedName name="TB1b">'[27]SummaryCG'!$A$79:$CL$150</definedName>
    <definedName name="TB1b_x">#REF!</definedName>
    <definedName name="TB2">'[27]CGRev'!$A$4:$CL$43</definedName>
    <definedName name="TB2b">'[27]CGRev'!$A$57:$CL$99</definedName>
    <definedName name="TB3">'[27]CGExp'!$A$4:$CL$86</definedName>
    <definedName name="TB3b">'[27]CGExp'!$B$284:$CL$356</definedName>
    <definedName name="TB4">'[27]CGExternal'!$B$4:$CL$55</definedName>
    <definedName name="TB5">'[27]CGAuthMeth'!$B$4:$CL$55</definedName>
    <definedName name="TB5b">'[27]CGAuthMeth'!$B$174:$CL$223</definedName>
    <definedName name="TB6">'[27]CGAuthMeth'!$B$64:$CL$131</definedName>
    <definedName name="TB6b">'[27]CGAuthMeth'!$B$231:$CL$297</definedName>
    <definedName name="TB7">'[27]CGFin_Monthly'!$B$4:$AC$73</definedName>
    <definedName name="TB7b">'[27]CGFin_Monthly'!$B$92:$AC$142</definedName>
    <definedName name="TB8">'[27]CGFin_Monthly'!$B$174:$AC$234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'[34]2003'!#REF!</definedName>
    <definedName name="Tetor_Ar_TOT_Valute">'[34]2003'!#REF!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'[1]BoP'!$G$218:$AR$256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 localSheetId="0">'[52]kursi'!$A$27:$M$37</definedName>
    <definedName name="viti2006">'[52]kursi'!$A$27:$M$37</definedName>
    <definedName name="viti2007" localSheetId="0">'[52]kursi'!$A$41:$M$51</definedName>
    <definedName name="viti2007">'[52]kursi'!$A$41:$M$51</definedName>
    <definedName name="WB1">'[1]WB'!$D$13:$AF$264</definedName>
    <definedName name="WB2">'[1]WB'!$AG$13:$AQ$264</definedName>
    <definedName name="WEO">#REF!</definedName>
    <definedName name="WEODATES">#REF!</definedName>
    <definedName name="weonames">#REF!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ormula." localSheetId="0" hidden="1">{#N/A,#N/A,FALSE,"MS"}</definedName>
    <definedName name="wrn.formula." hidden="1">{#N/A,#N/A,FALSE,"MS"}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<sst xmlns="http://schemas.openxmlformats.org/spreadsheetml/2006/main" count="217" uniqueCount="204">
  <si>
    <t>Sigurimi Shoqeror</t>
  </si>
  <si>
    <t>Nr.</t>
  </si>
  <si>
    <t>E  M  E  R  T  I  M  I</t>
  </si>
  <si>
    <t>I T E M S</t>
  </si>
  <si>
    <t>TOTALI TE ARDHURAVE</t>
  </si>
  <si>
    <t>TOTAL REVENUE</t>
  </si>
  <si>
    <t>I.</t>
  </si>
  <si>
    <t>Te ardhura nga ndihmat</t>
  </si>
  <si>
    <t>Grants</t>
  </si>
  <si>
    <t>II.</t>
  </si>
  <si>
    <t>Te ardhura tatimore</t>
  </si>
  <si>
    <t>Tax Revenue</t>
  </si>
  <si>
    <t>II.1</t>
  </si>
  <si>
    <t>Nga Tatimet dhe Doganat</t>
  </si>
  <si>
    <t>From tax offices and customs</t>
  </si>
  <si>
    <t>Tatimi mbi Vleren e Shtuar</t>
  </si>
  <si>
    <t>Tatimi mbi Fitimin</t>
  </si>
  <si>
    <t>Profit Tax</t>
  </si>
  <si>
    <t>Akcizat</t>
  </si>
  <si>
    <t>Excise Tax</t>
  </si>
  <si>
    <t>Tatimi mbi te Ardhurat Personale</t>
  </si>
  <si>
    <t>Personal Income Tax</t>
  </si>
  <si>
    <t>Taksa Nacionale dhe te tjera</t>
  </si>
  <si>
    <t>National Taxes and others</t>
  </si>
  <si>
    <t>Taksa Doganore</t>
  </si>
  <si>
    <t>Customs Duties</t>
  </si>
  <si>
    <t>II.2</t>
  </si>
  <si>
    <t>Te ardhura nga Pushteti Vendor</t>
  </si>
  <si>
    <t>Local Taxes</t>
  </si>
  <si>
    <t>Taksa Lokale</t>
  </si>
  <si>
    <t>Property Tax</t>
  </si>
  <si>
    <t>II.3</t>
  </si>
  <si>
    <t>Social Insurance</t>
  </si>
  <si>
    <t>Sigurimi Shendetesor</t>
  </si>
  <si>
    <t>Health insurance</t>
  </si>
  <si>
    <t>III.</t>
  </si>
  <si>
    <t>Te ardhura Jotatimore</t>
  </si>
  <si>
    <t>Nontax Revenue</t>
  </si>
  <si>
    <t>Tran.Fitimi nga Banka e Shqiperise</t>
  </si>
  <si>
    <t>Profit transfer from BOA</t>
  </si>
  <si>
    <t>Te ardhura nga Institucionet Buxhetore</t>
  </si>
  <si>
    <t>Income of budgetary institutions</t>
  </si>
  <si>
    <t>Dividenti</t>
  </si>
  <si>
    <t>Divident</t>
  </si>
  <si>
    <t>Te tjera</t>
  </si>
  <si>
    <t>TOTALI I SHPENZIMEVE</t>
  </si>
  <si>
    <t>TOTAL EXPENDITURE</t>
  </si>
  <si>
    <t>Shpenzime Korrente</t>
  </si>
  <si>
    <t>Current Expenditures</t>
  </si>
  <si>
    <t>Personeli</t>
  </si>
  <si>
    <t>Personnel expenditures</t>
  </si>
  <si>
    <t>Paga</t>
  </si>
  <si>
    <t>Wages</t>
  </si>
  <si>
    <t>Kontributi per Sigurime Shoqerore</t>
  </si>
  <si>
    <t>Social insurance contributions</t>
  </si>
  <si>
    <t>Interesat</t>
  </si>
  <si>
    <t>Interest</t>
  </si>
  <si>
    <t xml:space="preserve"> Te Brendshme</t>
  </si>
  <si>
    <t>Domestic</t>
  </si>
  <si>
    <t xml:space="preserve"> Te Huaja</t>
  </si>
  <si>
    <t>Foreign</t>
  </si>
  <si>
    <t>Subvencionet</t>
  </si>
  <si>
    <t>Subsidies</t>
  </si>
  <si>
    <t>Social insurance outlays</t>
  </si>
  <si>
    <t>Sigurime Shoqerore</t>
  </si>
  <si>
    <t>Social insurance</t>
  </si>
  <si>
    <t>Sigurime Shendetesore</t>
  </si>
  <si>
    <t>Local Budget expenditure</t>
  </si>
  <si>
    <t>Local Budget (Own revenues)</t>
  </si>
  <si>
    <t xml:space="preserve">Shpenzime te tjera </t>
  </si>
  <si>
    <t>Other expenditures</t>
  </si>
  <si>
    <t>Pagesa e Papunesise</t>
  </si>
  <si>
    <t>Unemployment insurance benefits</t>
  </si>
  <si>
    <t>Kompensim per ish te perndjekurit politike</t>
  </si>
  <si>
    <t>Compensation for ex political prisoners</t>
  </si>
  <si>
    <t>Reserve fund, Contingency</t>
  </si>
  <si>
    <t>Shpenzime Kapitale</t>
  </si>
  <si>
    <t>Capital expenditures</t>
  </si>
  <si>
    <t>Financimi Brendshem</t>
  </si>
  <si>
    <t>Domestic financing</t>
  </si>
  <si>
    <t>Foreign financing</t>
  </si>
  <si>
    <t xml:space="preserve"> DEFIÇITI</t>
  </si>
  <si>
    <t>FINANCIMI DEFIÇITIT</t>
  </si>
  <si>
    <t>Financing (Cash)</t>
  </si>
  <si>
    <t xml:space="preserve"> Brendshem</t>
  </si>
  <si>
    <t xml:space="preserve">   Te ardhura nga privatizimi</t>
  </si>
  <si>
    <t xml:space="preserve">  Privatization receipts</t>
  </si>
  <si>
    <t xml:space="preserve">   Hua-marrje e brendshme</t>
  </si>
  <si>
    <t xml:space="preserve">  Domestic borrowing</t>
  </si>
  <si>
    <t>I Huaj</t>
  </si>
  <si>
    <t xml:space="preserve">  Long-term Loan(Drawings)</t>
  </si>
  <si>
    <t xml:space="preserve">   Ripagesat</t>
  </si>
  <si>
    <t xml:space="preserve">  Repayments</t>
  </si>
  <si>
    <t xml:space="preserve">V.A.T </t>
  </si>
  <si>
    <t>Cash Balance</t>
  </si>
  <si>
    <t>Shpenzime per Buxhetin Vendor</t>
  </si>
  <si>
    <t>Tatimi mbi Pasurine (ndertesat)</t>
  </si>
  <si>
    <t>Tarifat e Sherbimeve</t>
  </si>
  <si>
    <t>Services Fees</t>
  </si>
  <si>
    <t>Others</t>
  </si>
  <si>
    <t>Te ardhurat per kompensimin ne vlere te pronareve</t>
  </si>
  <si>
    <t xml:space="preserve">Revenues for owners' in value-compensation </t>
  </si>
  <si>
    <t>Expenditure for owners' in value-compensation</t>
  </si>
  <si>
    <t>Contingency for deficit financing</t>
  </si>
  <si>
    <t>Te ardhurat nga Fondet Speciale</t>
  </si>
  <si>
    <t>Revenues from Special Funds</t>
  </si>
  <si>
    <t>Shpenzime per Fondet Speciale</t>
  </si>
  <si>
    <t>Shpenzime per Kompensimin ne Vlere te Pronareve</t>
  </si>
  <si>
    <t xml:space="preserve">Produkti i Brendshem Bruto (PBB) </t>
  </si>
  <si>
    <t>Financimi Huaj</t>
  </si>
  <si>
    <t>Unconditional Fund</t>
  </si>
  <si>
    <t>Fondi i vecante i pagave</t>
  </si>
  <si>
    <t xml:space="preserve">Bonus fund </t>
  </si>
  <si>
    <t xml:space="preserve">                      from Exceptional Revenues</t>
  </si>
  <si>
    <t xml:space="preserve">Local Budget (from shared taxes revenues) </t>
  </si>
  <si>
    <t xml:space="preserve">Local Budget (from non-tax revenues) </t>
  </si>
  <si>
    <t>From Higher Education System's own revenues</t>
  </si>
  <si>
    <t>Shpenzime Operative Mirembajtje nga te cilat:</t>
  </si>
  <si>
    <t>Te qeverisjes qendrore</t>
  </si>
  <si>
    <t>Te tjera jashte limitit</t>
  </si>
  <si>
    <t>Ndihma Ekonomike dhe Paaftesia</t>
  </si>
  <si>
    <t>Budget support</t>
  </si>
  <si>
    <t>Tatimi i thjeshtuar mbi fitimin e biznesit te vogel</t>
  </si>
  <si>
    <t xml:space="preserve">   Mbeshtetje buxhetore</t>
  </si>
  <si>
    <t>Social assistance and disability</t>
  </si>
  <si>
    <t>Simple profit tax of small bisness</t>
  </si>
  <si>
    <t>Operational &amp; Maintenance of which:</t>
  </si>
  <si>
    <t xml:space="preserve">                    from revenues of Higher Education System</t>
  </si>
  <si>
    <t xml:space="preserve">                 Central government</t>
  </si>
  <si>
    <t>Fondi Rezerve</t>
  </si>
  <si>
    <t xml:space="preserve"> Reserve Fund</t>
  </si>
  <si>
    <t>ne milion leke (in million lek)</t>
  </si>
  <si>
    <t>V</t>
  </si>
  <si>
    <t>Politika te reja pensionesh</t>
  </si>
  <si>
    <t xml:space="preserve">   Te tjera</t>
  </si>
  <si>
    <t xml:space="preserve">   Ndryshimi i gjendjes se arkes</t>
  </si>
  <si>
    <t>Hua e dhene per Energjine</t>
  </si>
  <si>
    <t>Hua e kthyer nga sistemi energjitik</t>
  </si>
  <si>
    <t>VI</t>
  </si>
  <si>
    <t xml:space="preserve">Politika te reja pagash </t>
  </si>
  <si>
    <t>from which: Budget Support</t>
  </si>
  <si>
    <t>Specific Grant</t>
  </si>
  <si>
    <t>Contingency for debt related risks</t>
  </si>
  <si>
    <t>Investime nga te ardhurat e Arsimit te Larte</t>
  </si>
  <si>
    <t>Contingency for new wage policies</t>
  </si>
  <si>
    <t>Contingency for new pension policies</t>
  </si>
  <si>
    <t>Borrowing to Energy Sector</t>
  </si>
  <si>
    <t>Repayment from Energy Sector</t>
  </si>
  <si>
    <t>Central Government Grant for Local Government</t>
  </si>
  <si>
    <t xml:space="preserve"> Kontingjencë për risqet e borxhit</t>
  </si>
  <si>
    <t>Arsimi i Larte nga te ardhurat e veta</t>
  </si>
  <si>
    <t>nga të cilat: Energjia</t>
  </si>
  <si>
    <t>Higher Education from its own revenues</t>
  </si>
  <si>
    <t>from which: Energy</t>
  </si>
  <si>
    <t xml:space="preserve">   Hua afatgjate (e marre) </t>
  </si>
  <si>
    <t>Gross Domestic Product (GDP)</t>
  </si>
  <si>
    <t>Transfertat nga Buxheti i Shtetit per pushtetin vendor</t>
  </si>
  <si>
    <t>Transfertë e pakushtëzuar e përgjithshme</t>
  </si>
  <si>
    <t>Transfertë e pakushtëzuar sektoriale (Grant Specifik)</t>
  </si>
  <si>
    <t>Buxheti vendor (të ardhurat e veta tatimore)</t>
  </si>
  <si>
    <t>Taksa të ndara</t>
  </si>
  <si>
    <t>Buxheti vendor (të ardhurat e veta jo-tatimore)</t>
  </si>
  <si>
    <t>Bonusi i lindjeve</t>
  </si>
  <si>
    <t>Birth Bonus</t>
  </si>
  <si>
    <t xml:space="preserve">Chang. of stat. Account </t>
  </si>
  <si>
    <t>Other</t>
  </si>
  <si>
    <t>Expropriation Fund</t>
  </si>
  <si>
    <t>Bonusi i Pensionisteve</t>
  </si>
  <si>
    <t xml:space="preserve">     Nga te cilat: mbeshtetje buxhetore</t>
  </si>
  <si>
    <t>Pensioners' Bonus</t>
  </si>
  <si>
    <t>Ne % te PBB</t>
  </si>
  <si>
    <t>Të tjera</t>
  </si>
  <si>
    <t xml:space="preserve">Other </t>
  </si>
  <si>
    <t>Local foreign financing</t>
  </si>
  <si>
    <t xml:space="preserve">     Nga te cilat: grante per fondin e rindertimit</t>
  </si>
  <si>
    <t>from which: Reconstruction Fund</t>
  </si>
  <si>
    <t>Transferta e Shpronesimeve</t>
  </si>
  <si>
    <t>Reconstruction Fund</t>
  </si>
  <si>
    <t>Buxheti 2023</t>
  </si>
  <si>
    <t xml:space="preserve">     Nga te cilat: projekte te destinuara per investime</t>
  </si>
  <si>
    <t>Rezerve per zgjedhjet</t>
  </si>
  <si>
    <t>Fondi i Rindertimit</t>
  </si>
  <si>
    <t>Buxheti 2024</t>
  </si>
  <si>
    <t>Paketa sociale anti-COVID</t>
  </si>
  <si>
    <t>Transferte kapitale per për llogarine speciale të shpronësimeve</t>
  </si>
  <si>
    <t>Ne % 
te PBB</t>
  </si>
  <si>
    <t>TREGUESIT FISKALE TE BUXHETIT TE KONSOLIDUAR 2020-2025</t>
  </si>
  <si>
    <t>Fiscal indicators regarding consolidated budget of 2020-2025</t>
  </si>
  <si>
    <t>Fakti
2020</t>
  </si>
  <si>
    <t>Fakti 
2021</t>
  </si>
  <si>
    <t>Akti Normativ
2022</t>
  </si>
  <si>
    <t>Buxheti 2025</t>
  </si>
  <si>
    <t>Transferte Kapitale AIC</t>
  </si>
  <si>
    <t>Kontigjenca per Paketen e Rezistencës Sociale ndaj Pasojave të Krizës</t>
  </si>
  <si>
    <t>Kthim kapitali nga AIC</t>
  </si>
  <si>
    <t>Mbeshtetje buxhetore per sektorin energjitik</t>
  </si>
  <si>
    <t>Financimi i huaj vendor dhe te tjera te mbartura</t>
  </si>
  <si>
    <t>Budget support for Energy sector</t>
  </si>
  <si>
    <t>Capital transfer to AIC</t>
  </si>
  <si>
    <t>Repayment from AIC</t>
  </si>
  <si>
    <t>Kontingjence</t>
  </si>
  <si>
    <t>Contingency for Social Resilience Package</t>
  </si>
  <si>
    <t>Contingency</t>
  </si>
  <si>
    <t>Contingency for Social Package COVID 19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</si>
</sst>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0_);\(0\)"/>
    <numFmt numFmtId="177" formatCode="0.0"/>
    <numFmt numFmtId="178" formatCode="00000"/>
    <numFmt numFmtId="179" formatCode="000"/>
    <numFmt numFmtId="180" formatCode="0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mmmm\ d\,\ yyyy"/>
    <numFmt numFmtId="201" formatCode="#,##0.0000"/>
    <numFmt numFmtId="202" formatCode="#,##0.00000"/>
    <numFmt numFmtId="203" formatCode="#,##0.00000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  <numFmt numFmtId="209" formatCode="0.0_);\(0.0\)"/>
    <numFmt numFmtId="210" formatCode="_(* #,##0.00_);_(* \(#,##0.00\);_(* \-??_);_(@_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Engravers MT"/>
      <family val="1"/>
    </font>
    <font>
      <sz val="11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i/>
      <sz val="7"/>
      <color indexed="8"/>
      <name val="Bookman Old Style"/>
      <family val="1"/>
    </font>
    <font>
      <b/>
      <i/>
      <sz val="8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0"/>
      <color indexed="10"/>
      <name val="Arial"/>
      <family val="2"/>
    </font>
    <font>
      <b/>
      <sz val="8"/>
      <color indexed="8"/>
      <name val="Bookman Old Style"/>
      <family val="1"/>
    </font>
    <font>
      <i/>
      <sz val="10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ck"/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ck"/>
      <bottom style="thick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186" fontId="21" fillId="0" borderId="0" applyFont="0" applyFill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3" fontId="0" fillId="8" borderId="1" applyNumberFormat="0">
      <alignment/>
      <protection/>
    </xf>
    <xf numFmtId="0" fontId="25" fillId="20" borderId="2" applyNumberFormat="0" applyAlignment="0" applyProtection="0"/>
    <xf numFmtId="0" fontId="26" fillId="0" borderId="3" applyNumberFormat="0" applyFont="0" applyFill="0" applyAlignment="0" applyProtection="0"/>
    <xf numFmtId="0" fontId="27" fillId="21" borderId="4" applyNumberFormat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9" fillId="0" borderId="0">
      <alignment horizontal="right" vertical="top"/>
      <protection/>
    </xf>
    <xf numFmtId="3" fontId="0" fillId="0" borderId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200" fontId="0" fillId="0" borderId="0" applyFill="0" applyBorder="0" applyAlignment="0" applyProtection="0"/>
    <xf numFmtId="0" fontId="26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4" fontId="0" fillId="5" borderId="5" applyNumberFormat="0" applyFont="0" applyBorder="0" applyAlignment="0" applyProtection="0"/>
    <xf numFmtId="0" fontId="30" fillId="0" borderId="0" applyNumberForma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3" fillId="20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5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5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5" fontId="36" fillId="0" borderId="0">
      <alignment/>
      <protection/>
    </xf>
    <xf numFmtId="0" fontId="37" fillId="0" borderId="10" applyNumberFormat="0" applyFill="0" applyAlignment="0" applyProtection="0"/>
    <xf numFmtId="195" fontId="26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5" fontId="2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88" fontId="38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42" fillId="20" borderId="11" applyNumberFormat="0" applyAlignment="0" applyProtection="0"/>
    <xf numFmtId="40" fontId="1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2" fontId="26" fillId="0" borderId="0" applyFont="0" applyFill="0" applyBorder="0" applyAlignment="0" applyProtection="0"/>
    <xf numFmtId="196" fontId="38" fillId="0" borderId="0" applyFill="0" applyBorder="0" applyAlignment="0">
      <protection/>
    </xf>
    <xf numFmtId="3" fontId="0" fillId="25" borderId="1" applyNumberFormat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9" fillId="0" borderId="0">
      <alignment vertical="top"/>
      <protection/>
    </xf>
    <xf numFmtId="0" fontId="0" fillId="0" borderId="0" applyNumberFormat="0">
      <alignment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38" fillId="0" borderId="0">
      <alignment/>
      <protection/>
    </xf>
    <xf numFmtId="0" fontId="49" fillId="0" borderId="0">
      <alignment horizontal="left" wrapText="1"/>
      <protection/>
    </xf>
    <xf numFmtId="0" fontId="50" fillId="0" borderId="13" applyNumberFormat="0" applyFont="0" applyFill="0" applyBorder="0" applyAlignment="0" applyProtection="0"/>
    <xf numFmtId="192" fontId="21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93" fontId="50" fillId="0" borderId="0" applyNumberFormat="0" applyFont="0" applyFill="0" applyBorder="0" applyAlignment="0" applyProtection="0"/>
    <xf numFmtId="0" fontId="38" fillId="0" borderId="13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194" fontId="38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20" fillId="0" borderId="0">
      <alignment horizontal="right"/>
      <protection/>
    </xf>
    <xf numFmtId="0" fontId="53" fillId="0" borderId="0" applyProtection="0">
      <alignment/>
    </xf>
    <xf numFmtId="197" fontId="53" fillId="0" borderId="0" applyProtection="0">
      <alignment/>
    </xf>
    <xf numFmtId="0" fontId="54" fillId="0" borderId="0" applyProtection="0">
      <alignment/>
    </xf>
    <xf numFmtId="0" fontId="55" fillId="0" borderId="0" applyProtection="0">
      <alignment/>
    </xf>
    <xf numFmtId="0" fontId="53" fillId="0" borderId="14" applyProtection="0">
      <alignment/>
    </xf>
    <xf numFmtId="0" fontId="53" fillId="0" borderId="0">
      <alignment/>
      <protection/>
    </xf>
    <xf numFmtId="10" fontId="53" fillId="0" borderId="0" applyProtection="0">
      <alignment/>
    </xf>
    <xf numFmtId="0" fontId="53" fillId="0" borderId="0">
      <alignment/>
      <protection/>
    </xf>
    <xf numFmtId="2" fontId="53" fillId="0" borderId="0" applyProtection="0">
      <alignment/>
    </xf>
    <xf numFmtId="4" fontId="53" fillId="0" borderId="0" applyProtection="0">
      <alignment/>
    </xf>
  </cellStyleXfs>
  <cellXfs count="101">
    <xf numFmtId="0" fontId="0" fillId="0" borderId="0" xfId="0" applyAlignment="1">
      <alignment/>
    </xf>
    <xf numFmtId="176" fontId="13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13" fillId="0" borderId="16" xfId="0" applyNumberFormat="1" applyFont="1" applyFill="1" applyBorder="1" applyAlignment="1">
      <alignment/>
    </xf>
    <xf numFmtId="176" fontId="13" fillId="0" borderId="17" xfId="0" applyNumberFormat="1" applyFont="1" applyFill="1" applyBorder="1" applyAlignment="1">
      <alignment/>
    </xf>
    <xf numFmtId="176" fontId="10" fillId="0" borderId="16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6" fontId="57" fillId="0" borderId="18" xfId="0" applyNumberFormat="1" applyFont="1" applyFill="1" applyBorder="1" applyAlignment="1">
      <alignment horizontal="center" vertical="center" wrapText="1"/>
    </xf>
    <xf numFmtId="176" fontId="57" fillId="0" borderId="19" xfId="0" applyNumberFormat="1" applyFont="1" applyFill="1" applyBorder="1" applyAlignment="1">
      <alignment horizontal="center" vertical="center" wrapText="1"/>
    </xf>
    <xf numFmtId="176" fontId="57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76" fontId="11" fillId="0" borderId="16" xfId="0" applyNumberFormat="1" applyFont="1" applyFill="1" applyBorder="1" applyAlignment="1">
      <alignment/>
    </xf>
    <xf numFmtId="176" fontId="12" fillId="0" borderId="17" xfId="0" applyNumberFormat="1" applyFont="1" applyFill="1" applyBorder="1" applyAlignment="1">
      <alignment horizontal="left"/>
    </xf>
    <xf numFmtId="176" fontId="12" fillId="0" borderId="15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76" fontId="9" fillId="0" borderId="16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6" fontId="11" fillId="0" borderId="21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/>
    </xf>
    <xf numFmtId="176" fontId="11" fillId="0" borderId="23" xfId="0" applyNumberFormat="1" applyFont="1" applyFill="1" applyBorder="1" applyAlignment="1">
      <alignment horizontal="right"/>
    </xf>
    <xf numFmtId="176" fontId="12" fillId="0" borderId="17" xfId="0" applyNumberFormat="1" applyFont="1" applyFill="1" applyBorder="1" applyAlignment="1">
      <alignment/>
    </xf>
    <xf numFmtId="176" fontId="10" fillId="0" borderId="17" xfId="0" applyNumberFormat="1" applyFont="1" applyFill="1" applyBorder="1" applyAlignment="1">
      <alignment wrapText="1"/>
    </xf>
    <xf numFmtId="176" fontId="13" fillId="0" borderId="15" xfId="0" applyNumberFormat="1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12" fillId="0" borderId="15" xfId="0" applyFont="1" applyFill="1" applyBorder="1" applyAlignment="1">
      <alignment horizontal="right"/>
    </xf>
    <xf numFmtId="176" fontId="14" fillId="0" borderId="16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5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6" fontId="16" fillId="26" borderId="18" xfId="0" applyNumberFormat="1" applyFont="1" applyFill="1" applyBorder="1" applyAlignment="1">
      <alignment horizontal="center"/>
    </xf>
    <xf numFmtId="176" fontId="17" fillId="26" borderId="19" xfId="0" applyNumberFormat="1" applyFont="1" applyFill="1" applyBorder="1" applyAlignment="1">
      <alignment horizontal="center"/>
    </xf>
    <xf numFmtId="176" fontId="10" fillId="0" borderId="17" xfId="0" applyNumberFormat="1" applyFont="1" applyFill="1" applyBorder="1" applyAlignment="1">
      <alignment/>
    </xf>
    <xf numFmtId="176" fontId="13" fillId="0" borderId="17" xfId="0" applyNumberFormat="1" applyFont="1" applyFill="1" applyBorder="1" applyAlignment="1">
      <alignment wrapText="1"/>
    </xf>
    <xf numFmtId="176" fontId="13" fillId="0" borderId="17" xfId="0" applyNumberFormat="1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 horizontal="left" indent="2"/>
    </xf>
    <xf numFmtId="0" fontId="9" fillId="0" borderId="15" xfId="0" applyFont="1" applyFill="1" applyBorder="1" applyAlignment="1">
      <alignment horizontal="right"/>
    </xf>
    <xf numFmtId="176" fontId="9" fillId="27" borderId="0" xfId="0" applyNumberFormat="1" applyFont="1" applyFill="1" applyBorder="1" applyAlignment="1">
      <alignment horizontal="left"/>
    </xf>
    <xf numFmtId="174" fontId="10" fillId="0" borderId="24" xfId="0" applyNumberFormat="1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174" fontId="13" fillId="0" borderId="24" xfId="127" applyNumberFormat="1" applyFont="1" applyFill="1" applyBorder="1">
      <alignment/>
      <protection/>
    </xf>
    <xf numFmtId="174" fontId="13" fillId="0" borderId="24" xfId="0" applyNumberFormat="1" applyFont="1" applyFill="1" applyBorder="1" applyAlignment="1">
      <alignment/>
    </xf>
    <xf numFmtId="174" fontId="10" fillId="0" borderId="25" xfId="0" applyNumberFormat="1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174" fontId="13" fillId="0" borderId="24" xfId="0" applyNumberFormat="1" applyFont="1" applyFill="1" applyBorder="1" applyAlignment="1">
      <alignment/>
    </xf>
    <xf numFmtId="9" fontId="18" fillId="26" borderId="26" xfId="132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3" fillId="0" borderId="27" xfId="127" applyNumberFormat="1" applyFont="1" applyFill="1" applyBorder="1">
      <alignment/>
      <protection/>
    </xf>
    <xf numFmtId="3" fontId="13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8" fillId="26" borderId="29" xfId="0" applyNumberFormat="1" applyFont="1" applyFill="1" applyBorder="1" applyAlignment="1">
      <alignment horizontal="right"/>
    </xf>
    <xf numFmtId="3" fontId="10" fillId="28" borderId="27" xfId="0" applyNumberFormat="1" applyFont="1" applyFill="1" applyBorder="1" applyAlignment="1">
      <alignment/>
    </xf>
    <xf numFmtId="174" fontId="10" fillId="28" borderId="24" xfId="0" applyNumberFormat="1" applyFont="1" applyFill="1" applyBorder="1" applyAlignment="1">
      <alignment/>
    </xf>
    <xf numFmtId="3" fontId="9" fillId="28" borderId="27" xfId="0" applyNumberFormat="1" applyFont="1" applyFill="1" applyBorder="1" applyAlignment="1">
      <alignment/>
    </xf>
    <xf numFmtId="174" fontId="9" fillId="28" borderId="24" xfId="0" applyNumberFormat="1" applyFont="1" applyFill="1" applyBorder="1" applyAlignment="1">
      <alignment/>
    </xf>
    <xf numFmtId="3" fontId="13" fillId="28" borderId="27" xfId="127" applyNumberFormat="1" applyFont="1" applyFill="1" applyBorder="1">
      <alignment/>
      <protection/>
    </xf>
    <xf numFmtId="174" fontId="13" fillId="28" borderId="24" xfId="127" applyNumberFormat="1" applyFont="1" applyFill="1" applyBorder="1">
      <alignment/>
      <protection/>
    </xf>
    <xf numFmtId="3" fontId="13" fillId="28" borderId="27" xfId="0" applyNumberFormat="1" applyFont="1" applyFill="1" applyBorder="1" applyAlignment="1">
      <alignment/>
    </xf>
    <xf numFmtId="174" fontId="13" fillId="28" borderId="24" xfId="0" applyNumberFormat="1" applyFont="1" applyFill="1" applyBorder="1" applyAlignment="1">
      <alignment/>
    </xf>
    <xf numFmtId="3" fontId="10" fillId="28" borderId="28" xfId="0" applyNumberFormat="1" applyFont="1" applyFill="1" applyBorder="1" applyAlignment="1">
      <alignment/>
    </xf>
    <xf numFmtId="174" fontId="10" fillId="28" borderId="25" xfId="0" applyNumberFormat="1" applyFont="1" applyFill="1" applyBorder="1" applyAlignment="1">
      <alignment/>
    </xf>
    <xf numFmtId="3" fontId="9" fillId="28" borderId="27" xfId="0" applyNumberFormat="1" applyFont="1" applyFill="1" applyBorder="1" applyAlignment="1">
      <alignment/>
    </xf>
    <xf numFmtId="174" fontId="9" fillId="28" borderId="24" xfId="0" applyNumberFormat="1" applyFont="1" applyFill="1" applyBorder="1" applyAlignment="1">
      <alignment/>
    </xf>
    <xf numFmtId="3" fontId="13" fillId="28" borderId="27" xfId="0" applyNumberFormat="1" applyFont="1" applyFill="1" applyBorder="1" applyAlignment="1">
      <alignment/>
    </xf>
    <xf numFmtId="174" fontId="13" fillId="28" borderId="24" xfId="0" applyNumberFormat="1" applyFont="1" applyFill="1" applyBorder="1" applyAlignment="1">
      <alignment/>
    </xf>
    <xf numFmtId="0" fontId="17" fillId="26" borderId="20" xfId="0" applyFont="1" applyFill="1" applyBorder="1" applyAlignment="1">
      <alignment horizontal="center"/>
    </xf>
    <xf numFmtId="174" fontId="18" fillId="26" borderId="26" xfId="0" applyNumberFormat="1" applyFont="1" applyFill="1" applyBorder="1" applyAlignment="1">
      <alignment horizontal="right"/>
    </xf>
    <xf numFmtId="176" fontId="57" fillId="0" borderId="29" xfId="0" applyNumberFormat="1" applyFont="1" applyFill="1" applyBorder="1" applyAlignment="1">
      <alignment horizontal="center" vertical="center" wrapText="1"/>
    </xf>
    <xf numFmtId="176" fontId="57" fillId="0" borderId="26" xfId="0" applyNumberFormat="1" applyFont="1" applyFill="1" applyBorder="1" applyAlignment="1">
      <alignment horizontal="center" vertical="center" wrapText="1"/>
    </xf>
    <xf numFmtId="176" fontId="57" fillId="28" borderId="29" xfId="0" applyNumberFormat="1" applyFont="1" applyFill="1" applyBorder="1" applyAlignment="1">
      <alignment horizontal="center" vertical="center" wrapText="1"/>
    </xf>
    <xf numFmtId="176" fontId="57" fillId="28" borderId="26" xfId="0" applyNumberFormat="1" applyFont="1" applyFill="1" applyBorder="1" applyAlignment="1">
      <alignment horizontal="center" vertical="center" wrapText="1"/>
    </xf>
    <xf numFmtId="3" fontId="10" fillId="27" borderId="27" xfId="0" applyNumberFormat="1" applyFont="1" applyFill="1" applyBorder="1" applyAlignment="1">
      <alignment/>
    </xf>
    <xf numFmtId="3" fontId="13" fillId="27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3" fontId="10" fillId="0" borderId="27" xfId="127" applyNumberFormat="1" applyFont="1" applyFill="1" applyBorder="1">
      <alignment/>
      <protection/>
    </xf>
    <xf numFmtId="3" fontId="18" fillId="28" borderId="29" xfId="0" applyNumberFormat="1" applyFont="1" applyFill="1" applyBorder="1" applyAlignment="1">
      <alignment horizontal="right"/>
    </xf>
    <xf numFmtId="174" fontId="18" fillId="28" borderId="26" xfId="0" applyNumberFormat="1" applyFont="1" applyFill="1" applyBorder="1" applyAlignment="1">
      <alignment horizontal="right"/>
    </xf>
    <xf numFmtId="181" fontId="0" fillId="0" borderId="0" xfId="0" applyNumberFormat="1" applyFill="1" applyAlignment="1">
      <alignment/>
    </xf>
  </cellXfs>
  <cellStyles count="165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indents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 indent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A" xfId="50"/>
    <cellStyle name="Calculation" xfId="51"/>
    <cellStyle name="Celkem" xfId="52"/>
    <cellStyle name="Check Cell" xfId="53"/>
    <cellStyle name="Comma" xfId="54"/>
    <cellStyle name="Comma  - Style1" xfId="55"/>
    <cellStyle name="Comma [0]" xfId="56"/>
    <cellStyle name="Comma 2" xfId="57"/>
    <cellStyle name="Comma 2 3" xfId="58"/>
    <cellStyle name="Comma 3" xfId="59"/>
    <cellStyle name="Comma 4" xfId="60"/>
    <cellStyle name="Comma 5" xfId="61"/>
    <cellStyle name="Comma 6" xfId="62"/>
    <cellStyle name="Comma(3)" xfId="63"/>
    <cellStyle name="Comma0" xfId="64"/>
    <cellStyle name="Curren - Style3" xfId="65"/>
    <cellStyle name="Curren - Style4" xfId="66"/>
    <cellStyle name="Currency" xfId="67"/>
    <cellStyle name="Currency [0]" xfId="68"/>
    <cellStyle name="Currency0" xfId="69"/>
    <cellStyle name="Date" xfId="70"/>
    <cellStyle name="Datum" xfId="71"/>
    <cellStyle name="Defl/Infl" xfId="72"/>
    <cellStyle name="Euro" xfId="73"/>
    <cellStyle name="Exogenous" xfId="74"/>
    <cellStyle name="Explanatory Text" xfId="75"/>
    <cellStyle name="Finanční0" xfId="76"/>
    <cellStyle name="Finanèní0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ipervínculo_IIF" xfId="86"/>
    <cellStyle name="Hyperlink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treg fiskale ne vite" xfId="127"/>
    <cellStyle name="normálne__1_NDARJA  BUXHETIT Universiteteve _2007-2008 sipas Formulës.xls_Flori_PM" xfId="128"/>
    <cellStyle name="Note" xfId="129"/>
    <cellStyle name="Output" xfId="130"/>
    <cellStyle name="Output Amounts" xfId="131"/>
    <cellStyle name="Percent" xfId="132"/>
    <cellStyle name="Percent [2]" xfId="133"/>
    <cellStyle name="Percent 2" xfId="134"/>
    <cellStyle name="percentage difference" xfId="135"/>
    <cellStyle name="percentage difference one decimal" xfId="136"/>
    <cellStyle name="percentage difference zero decimal" xfId="137"/>
    <cellStyle name="Pevný" xfId="138"/>
    <cellStyle name="Presentation" xfId="139"/>
    <cellStyle name="Proj" xfId="140"/>
    <cellStyle name="Publication" xfId="141"/>
    <cellStyle name="STYL1 - Style1" xfId="142"/>
    <cellStyle name="Style 1" xfId="143"/>
    <cellStyle name="Text" xfId="144"/>
    <cellStyle name="Title" xfId="145"/>
    <cellStyle name="Total" xfId="146"/>
    <cellStyle name="Warning Text" xfId="147"/>
    <cellStyle name="WebAnchor1" xfId="148"/>
    <cellStyle name="WebAnchor2" xfId="149"/>
    <cellStyle name="WebAnchor3" xfId="150"/>
    <cellStyle name="WebAnchor4" xfId="151"/>
    <cellStyle name="WebAnchor5" xfId="152"/>
    <cellStyle name="WebAnchor6" xfId="153"/>
    <cellStyle name="WebAnchor7" xfId="154"/>
    <cellStyle name="Webexclude" xfId="155"/>
    <cellStyle name="WebFN" xfId="156"/>
    <cellStyle name="WebFN1" xfId="157"/>
    <cellStyle name="WebFN2" xfId="158"/>
    <cellStyle name="WebFN3" xfId="159"/>
    <cellStyle name="WebFN4" xfId="160"/>
    <cellStyle name="WebHR" xfId="161"/>
    <cellStyle name="WebIndent1" xfId="162"/>
    <cellStyle name="WebIndent1wFN3" xfId="163"/>
    <cellStyle name="WebIndent2" xfId="164"/>
    <cellStyle name="WebNoBR" xfId="165"/>
    <cellStyle name="Záhlaví 1" xfId="166"/>
    <cellStyle name="Záhlaví 2" xfId="167"/>
    <cellStyle name="zero" xfId="168"/>
    <cellStyle name="ДАТА" xfId="169"/>
    <cellStyle name="ДЕНЕЖНЫЙ_BOPENGC" xfId="170"/>
    <cellStyle name="ЗАГОЛОВОК1" xfId="171"/>
    <cellStyle name="ЗАГОЛОВОК2" xfId="172"/>
    <cellStyle name="ИТОГОВЫЙ" xfId="173"/>
    <cellStyle name="Обычный_BOPENGC" xfId="174"/>
    <cellStyle name="ПРОЦЕНТНЫЙ_BOPENGC" xfId="175"/>
    <cellStyle name="ТЕКСТ" xfId="176"/>
    <cellStyle name="ФИКСИРОВАННЫЙ" xfId="177"/>
    <cellStyle name="ФИНАНСОВЫЙ_BOPENGC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ata\Redi\redi\2007\File-i%20i%20punes\buletini%2020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ata\Redi\redi\2005\2005%20buletini%20Korrik%202006\Sample%20Buletini%202005%20Prill_200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GENTIA~1.OPR\AppData\Local\Temp\Rar$DI00.528\31.08.2012%20Final%20TOTALI%20_PBA_MASH_Tabelat_2013-2015_%20Aneksi%207%20A%20_F.Nurc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kresa%20New%201\Buxheti%202021%20-%20Kuvendi\Desktop%20New\Set-i%20PBuxhetit%202012\Ligji%20i%20Buxhetit%202012\Buxheti_2012_Tabelat_Kuvend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7">
          <cell r="G177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1">
          <cell r="AF181">
            <v>1998</v>
          </cell>
          <cell r="AG181">
            <v>1999</v>
          </cell>
          <cell r="AH181">
            <v>1999</v>
          </cell>
          <cell r="AI181">
            <v>1999</v>
          </cell>
          <cell r="AJ181">
            <v>1999</v>
          </cell>
          <cell r="AK181">
            <v>1999</v>
          </cell>
          <cell r="AL181">
            <v>2000</v>
          </cell>
          <cell r="AM181">
            <v>2001</v>
          </cell>
          <cell r="AN181">
            <v>2002</v>
          </cell>
          <cell r="AO181">
            <v>2003</v>
          </cell>
          <cell r="AP181">
            <v>2004</v>
          </cell>
          <cell r="AQ181">
            <v>2005</v>
          </cell>
          <cell r="AR181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89">
          <cell r="AF189">
            <v>1.3</v>
          </cell>
          <cell r="AG189">
            <v>2.4</v>
          </cell>
          <cell r="AH189">
            <v>2.4</v>
          </cell>
          <cell r="AI189">
            <v>2.4</v>
          </cell>
          <cell r="AJ189">
            <v>2.4</v>
          </cell>
          <cell r="AK189">
            <v>2.4</v>
          </cell>
          <cell r="AL189">
            <v>3.3</v>
          </cell>
          <cell r="AM189">
            <v>3.7</v>
          </cell>
          <cell r="AN189">
            <v>4.7</v>
          </cell>
          <cell r="AO189">
            <v>4.6</v>
          </cell>
          <cell r="AP189">
            <v>5</v>
          </cell>
          <cell r="AQ189">
            <v>5.3</v>
          </cell>
          <cell r="AR189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6">
          <cell r="AF196">
            <v>-27.150837988826826</v>
          </cell>
          <cell r="AG196">
            <v>-10.499999999999998</v>
          </cell>
          <cell r="AH196">
            <v>0</v>
          </cell>
          <cell r="AI196">
            <v>0</v>
          </cell>
          <cell r="AJ196">
            <v>0</v>
          </cell>
          <cell r="AK196">
            <v>-10.499999999999998</v>
          </cell>
          <cell r="AL196">
            <v>-0.5944391179290576</v>
          </cell>
          <cell r="AM196">
            <v>-2.301136363636358</v>
          </cell>
          <cell r="AN196">
            <v>-2.061538461538459</v>
          </cell>
          <cell r="AO196">
            <v>-1.2461538461538413</v>
          </cell>
          <cell r="AP196">
            <v>-0.38461538461538325</v>
          </cell>
          <cell r="AQ196">
            <v>-0.7692307692307776</v>
          </cell>
          <cell r="AR196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5">
          <cell r="AF205">
            <v>33.04263565891474</v>
          </cell>
          <cell r="AG205">
            <v>-17.100000000000005</v>
          </cell>
          <cell r="AH205">
            <v>-17.100000000000005</v>
          </cell>
          <cell r="AI205">
            <v>-17.100000000000005</v>
          </cell>
          <cell r="AJ205">
            <v>-17.100000000000005</v>
          </cell>
          <cell r="AK205">
            <v>-17.100000000000016</v>
          </cell>
          <cell r="AL205">
            <v>6.099999999999994</v>
          </cell>
          <cell r="AM205">
            <v>5.899999999999994</v>
          </cell>
          <cell r="AN205">
            <v>7.000000000000006</v>
          </cell>
          <cell r="AO205">
            <v>6.499999999999995</v>
          </cell>
          <cell r="AP205">
            <v>6.400000000000006</v>
          </cell>
          <cell r="AQ205">
            <v>2.6241021818137478</v>
          </cell>
          <cell r="AR205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0">
          <cell r="AK210">
            <v>3.6742133075905477</v>
          </cell>
          <cell r="AL210">
            <v>6.161514814614267</v>
          </cell>
          <cell r="AM210">
            <v>6.076005536539215</v>
          </cell>
          <cell r="AN210">
            <v>5.264337078581463</v>
          </cell>
          <cell r="AO210">
            <v>3.711744365754833</v>
          </cell>
          <cell r="AP210">
            <v>3.274998265841915</v>
          </cell>
          <cell r="AQ210">
            <v>3.020567618554628</v>
          </cell>
          <cell r="AR210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1">
          <cell r="G221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5">
          <cell r="AF225">
            <v>1998</v>
          </cell>
          <cell r="AG225">
            <v>1999</v>
          </cell>
          <cell r="AH225">
            <v>1999</v>
          </cell>
          <cell r="AI225">
            <v>1999</v>
          </cell>
          <cell r="AJ225">
            <v>1999</v>
          </cell>
          <cell r="AK225">
            <v>1999</v>
          </cell>
          <cell r="AL225">
            <v>2000</v>
          </cell>
          <cell r="AM225">
            <v>2001</v>
          </cell>
          <cell r="AN225">
            <v>2002</v>
          </cell>
          <cell r="AO225">
            <v>2003</v>
          </cell>
          <cell r="AP225">
            <v>2004</v>
          </cell>
          <cell r="AQ225">
            <v>2005</v>
          </cell>
          <cell r="AR225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0">
          <cell r="AK230">
            <v>123.0368768040879</v>
          </cell>
          <cell r="AL230">
            <v>134.4054842207856</v>
          </cell>
          <cell r="AM230">
            <v>146.8379915112083</v>
          </cell>
          <cell r="AN230">
            <v>160.29569343321052</v>
          </cell>
          <cell r="AO230">
            <v>175.41157732396226</v>
          </cell>
          <cell r="AP230">
            <v>192.07567716973867</v>
          </cell>
          <cell r="AQ230">
            <v>210.39969677173173</v>
          </cell>
          <cell r="AR230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4">
          <cell r="AF234">
            <v>-1.7090807266979091</v>
          </cell>
          <cell r="AG234">
            <v>-3.5999999999999996</v>
          </cell>
          <cell r="AH234">
            <v>-3.5999999999999996</v>
          </cell>
          <cell r="AI234">
            <v>-3.5999999999999996</v>
          </cell>
          <cell r="AJ234">
            <v>-4.56</v>
          </cell>
          <cell r="AK234">
            <v>-3.540048110446725</v>
          </cell>
          <cell r="AL234">
            <v>9.239999999999998</v>
          </cell>
          <cell r="AM234">
            <v>9.25</v>
          </cell>
          <cell r="AN234">
            <v>9.165000000000001</v>
          </cell>
          <cell r="AO234">
            <v>9.429999999999998</v>
          </cell>
          <cell r="AP234">
            <v>9.5</v>
          </cell>
          <cell r="AQ234">
            <v>9.54</v>
          </cell>
          <cell r="AR234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0">
          <cell r="AK240">
            <v>17.05481404059103</v>
          </cell>
          <cell r="AL240">
            <v>17.123557884642768</v>
          </cell>
          <cell r="AM240">
            <v>17.635056463153425</v>
          </cell>
          <cell r="AN240">
            <v>18.38275278570651</v>
          </cell>
          <cell r="AO240">
            <v>19.105385781689243</v>
          </cell>
          <cell r="AP240">
            <v>19.701510127708335</v>
          </cell>
          <cell r="AQ240">
            <v>20.275231897892322</v>
          </cell>
          <cell r="AR240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5">
          <cell r="AF245">
            <v>162.3046136345754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142.38228562527652</v>
          </cell>
          <cell r="AL245">
            <v>133.90659435468535</v>
          </cell>
          <cell r="AM245">
            <v>139.34542996890534</v>
          </cell>
          <cell r="AN245">
            <v>144.8122038057529</v>
          </cell>
          <cell r="AO245">
            <v>149.36567832090645</v>
          </cell>
          <cell r="AP245">
            <v>152.70674326007622</v>
          </cell>
          <cell r="AQ245">
            <v>158.05337299482946</v>
          </cell>
          <cell r="AR245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49">
          <cell r="AF249">
            <v>16.82598024682742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-12.274652927706331</v>
          </cell>
          <cell r="AL249">
            <v>-5.952770903606364</v>
          </cell>
          <cell r="AM249">
            <v>4.061663759302148</v>
          </cell>
          <cell r="AN249">
            <v>3.923181289883315</v>
          </cell>
          <cell r="AO249">
            <v>3.1443997090614406</v>
          </cell>
          <cell r="AP249">
            <v>2.236835782308444</v>
          </cell>
          <cell r="AQ249">
            <v>3.5012401028337914</v>
          </cell>
          <cell r="AR249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3">
          <cell r="AK253">
            <v>36.21867067110015</v>
          </cell>
          <cell r="AL253">
            <v>34.90483109608688</v>
          </cell>
          <cell r="AM253">
            <v>33.45773291908979</v>
          </cell>
          <cell r="AN253">
            <v>32.96278564138579</v>
          </cell>
          <cell r="AO253">
            <v>32.2696037702031</v>
          </cell>
          <cell r="AP253">
            <v>31.133842978931494</v>
          </cell>
          <cell r="AQ253">
            <v>30.43840503584207</v>
          </cell>
          <cell r="AR253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2">
          <cell r="G262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6">
          <cell r="AF266">
            <v>1998</v>
          </cell>
          <cell r="AG266">
            <v>1999</v>
          </cell>
          <cell r="AH266">
            <v>1999</v>
          </cell>
          <cell r="AI266">
            <v>1999</v>
          </cell>
          <cell r="AJ266">
            <v>1999</v>
          </cell>
          <cell r="AK266">
            <v>1999</v>
          </cell>
          <cell r="AL266">
            <v>2000</v>
          </cell>
          <cell r="AM266">
            <v>2001</v>
          </cell>
          <cell r="AN266">
            <v>2002</v>
          </cell>
          <cell r="AO266">
            <v>2003</v>
          </cell>
          <cell r="AP266">
            <v>2004</v>
          </cell>
          <cell r="AQ266">
            <v>2005</v>
          </cell>
          <cell r="AR266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2">
          <cell r="AK272">
            <v>-821.2214904448506</v>
          </cell>
          <cell r="AL272">
            <v>-820</v>
          </cell>
          <cell r="AM272">
            <v>-875</v>
          </cell>
          <cell r="AN272">
            <v>-919</v>
          </cell>
          <cell r="AO272">
            <v>-980</v>
          </cell>
          <cell r="AP272">
            <v>-1024.5342764947497</v>
          </cell>
          <cell r="AQ272">
            <v>-1081.6008356955072</v>
          </cell>
          <cell r="AR272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8">
          <cell r="AK278">
            <v>-0.5524323826913369</v>
          </cell>
          <cell r="AL278">
            <v>-0.1487406819065229</v>
          </cell>
          <cell r="AM278">
            <v>6.707317073170738</v>
          </cell>
          <cell r="AN278">
            <v>5.028571428571427</v>
          </cell>
          <cell r="AO278">
            <v>6.6376496191512535</v>
          </cell>
          <cell r="AP278">
            <v>4.544313928035693</v>
          </cell>
          <cell r="AQ278">
            <v>5.569999999999986</v>
          </cell>
          <cell r="AR278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4">
          <cell r="AK284">
            <v>3.4</v>
          </cell>
          <cell r="AL284">
            <v>-0.6</v>
          </cell>
          <cell r="AM284">
            <v>3</v>
          </cell>
          <cell r="AN284">
            <v>2</v>
          </cell>
          <cell r="AO284">
            <v>2</v>
          </cell>
          <cell r="AP284">
            <v>2</v>
          </cell>
          <cell r="AQ284">
            <v>2</v>
          </cell>
          <cell r="AR284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0">
          <cell r="AF290">
            <v>19.011491998847973</v>
          </cell>
          <cell r="AG290">
            <v>-17.07501217669699</v>
          </cell>
          <cell r="AH290">
            <v>-18.191640799199625</v>
          </cell>
          <cell r="AI290">
            <v>-9.631342703104117</v>
          </cell>
          <cell r="AJ290">
            <v>47.552313821722066</v>
          </cell>
          <cell r="AK290">
            <v>-3.8224684552140564</v>
          </cell>
          <cell r="AL290">
            <v>0.4539832173978686</v>
          </cell>
          <cell r="AM290">
            <v>3.599336964243438</v>
          </cell>
          <cell r="AN290">
            <v>3</v>
          </cell>
          <cell r="AO290">
            <v>3.5</v>
          </cell>
          <cell r="AP290">
            <v>3.5</v>
          </cell>
          <cell r="AQ290">
            <v>3.5</v>
          </cell>
          <cell r="AR290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6">
          <cell r="AK296">
            <v>101.83703637349441</v>
          </cell>
          <cell r="AL296">
            <v>101.22601415525345</v>
          </cell>
          <cell r="AM296">
            <v>104.26279457991106</v>
          </cell>
          <cell r="AN296">
            <v>106.34805047150928</v>
          </cell>
          <cell r="AO296">
            <v>108.47501148093947</v>
          </cell>
          <cell r="AP296">
            <v>110.64451171055826</v>
          </cell>
          <cell r="AQ296">
            <v>112.85740194476944</v>
          </cell>
          <cell r="AR296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2">
          <cell r="AK302">
            <v>189.71838738687418</v>
          </cell>
          <cell r="AL302">
            <v>190.57967702592848</v>
          </cell>
          <cell r="AM302">
            <v>197.43928178745847</v>
          </cell>
          <cell r="AN302">
            <v>203.36246024108223</v>
          </cell>
          <cell r="AO302">
            <v>210.48014634952008</v>
          </cell>
          <cell r="AP302">
            <v>217.84695147175327</v>
          </cell>
          <cell r="AQ302">
            <v>225.47159477326463</v>
          </cell>
          <cell r="AR302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8">
          <cell r="G368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2">
          <cell r="AF372">
            <v>1998</v>
          </cell>
          <cell r="AG372">
            <v>1999</v>
          </cell>
          <cell r="AH372">
            <v>1999</v>
          </cell>
          <cell r="AI372">
            <v>1999</v>
          </cell>
          <cell r="AJ372">
            <v>1999</v>
          </cell>
          <cell r="AK372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3">
          <cell r="AF383">
            <v>7.587304072291971</v>
          </cell>
          <cell r="AG383">
            <v>2.25857025</v>
          </cell>
          <cell r="AH383">
            <v>2.61506643205389</v>
          </cell>
          <cell r="AI383">
            <v>1.7904669817578416</v>
          </cell>
          <cell r="AJ383">
            <v>3.17014616332656</v>
          </cell>
          <cell r="AK383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4">
          <cell r="AF394">
            <v>3.7296538415384646</v>
          </cell>
          <cell r="AG394">
            <v>23.535050000000002</v>
          </cell>
          <cell r="AH394">
            <v>26.557276</v>
          </cell>
          <cell r="AI394">
            <v>24.569</v>
          </cell>
          <cell r="AJ394">
            <v>1.729973000000001</v>
          </cell>
          <cell r="AK394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7">
          <cell r="AF397">
            <v>-4.143</v>
          </cell>
          <cell r="AG397" t="str">
            <v>--</v>
          </cell>
          <cell r="AH397" t="str">
            <v>--</v>
          </cell>
          <cell r="AI397" t="str">
            <v>--</v>
          </cell>
          <cell r="AJ397" t="str">
            <v>--</v>
          </cell>
          <cell r="AK397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4">
          <cell r="AF404">
            <v>2.05</v>
          </cell>
          <cell r="AG404">
            <v>1.1099999999999999</v>
          </cell>
          <cell r="AH404">
            <v>0.7</v>
          </cell>
          <cell r="AI404">
            <v>0.7</v>
          </cell>
          <cell r="AJ404">
            <v>0.7</v>
          </cell>
          <cell r="AK404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6">
          <cell r="AF406">
            <v>122.65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3">
          <cell r="AF413">
            <v>23.608</v>
          </cell>
          <cell r="AG413">
            <v>4.47</v>
          </cell>
          <cell r="AH413">
            <v>2.21</v>
          </cell>
          <cell r="AI413">
            <v>0.02</v>
          </cell>
          <cell r="AJ413">
            <v>0.42</v>
          </cell>
          <cell r="AK413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5">
          <cell r="AF415">
            <v>0.6769999999999996</v>
          </cell>
          <cell r="AG415">
            <v>2.3294193458721457</v>
          </cell>
          <cell r="AH415">
            <v>2.1605010059309766</v>
          </cell>
          <cell r="AI415">
            <v>2.23194755823429</v>
          </cell>
          <cell r="AJ415">
            <v>1.8081320899625877</v>
          </cell>
          <cell r="AK415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3">
          <cell r="AF423">
            <v>-83.480166628</v>
          </cell>
          <cell r="AG423">
            <v>20.785</v>
          </cell>
          <cell r="AH423">
            <v>-60.792570871377805</v>
          </cell>
          <cell r="AI423">
            <v>5.201058824010335</v>
          </cell>
          <cell r="AJ423">
            <v>64.30033022698454</v>
          </cell>
          <cell r="AK423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0">
          <cell r="AF430">
            <v>-83.480166628</v>
          </cell>
          <cell r="AG430">
            <v>20.785</v>
          </cell>
          <cell r="AH430">
            <v>-60.792570871377805</v>
          </cell>
          <cell r="AI430">
            <v>5.201058824010335</v>
          </cell>
          <cell r="AJ430">
            <v>64.30033022698454</v>
          </cell>
          <cell r="AK430">
            <v>-78.86</v>
          </cell>
        </row>
        <row r="431">
          <cell r="G431" t="str">
            <v>Money</v>
          </cell>
        </row>
        <row r="432">
          <cell r="G432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8">
          <cell r="C8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2"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1995</v>
          </cell>
          <cell r="J12">
            <v>1995</v>
          </cell>
          <cell r="K12">
            <v>1995</v>
          </cell>
          <cell r="L12">
            <v>1995</v>
          </cell>
          <cell r="M12">
            <v>1996</v>
          </cell>
          <cell r="N12">
            <v>1996</v>
          </cell>
          <cell r="O12">
            <v>1996</v>
          </cell>
          <cell r="P12">
            <v>1996</v>
          </cell>
          <cell r="Q12">
            <v>1996</v>
          </cell>
          <cell r="R12">
            <v>1997</v>
          </cell>
          <cell r="S12">
            <v>1997</v>
          </cell>
          <cell r="T12">
            <v>1997</v>
          </cell>
          <cell r="U12">
            <v>1997</v>
          </cell>
          <cell r="V12">
            <v>1997</v>
          </cell>
          <cell r="W12">
            <v>1998</v>
          </cell>
          <cell r="X12">
            <v>1998</v>
          </cell>
          <cell r="Y12">
            <v>1998</v>
          </cell>
          <cell r="Z12">
            <v>1998</v>
          </cell>
          <cell r="AA12">
            <v>1998</v>
          </cell>
          <cell r="AB12">
            <v>1999</v>
          </cell>
          <cell r="AC12">
            <v>1999</v>
          </cell>
          <cell r="AD12">
            <v>1999</v>
          </cell>
          <cell r="AE12">
            <v>1999</v>
          </cell>
          <cell r="AF12">
            <v>1999</v>
          </cell>
          <cell r="AG12">
            <v>2000</v>
          </cell>
          <cell r="AH12">
            <v>2001</v>
          </cell>
          <cell r="AI12">
            <v>2002</v>
          </cell>
          <cell r="AJ12">
            <v>2003</v>
          </cell>
          <cell r="AK12">
            <v>2004</v>
          </cell>
          <cell r="AL12">
            <v>2005</v>
          </cell>
          <cell r="AM12">
            <v>2006</v>
          </cell>
          <cell r="AN12">
            <v>2007</v>
          </cell>
          <cell r="AO12">
            <v>2008</v>
          </cell>
          <cell r="AP12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7">
          <cell r="AA17">
            <v>27.75</v>
          </cell>
          <cell r="AB17">
            <v>0</v>
          </cell>
          <cell r="AC17">
            <v>0</v>
          </cell>
          <cell r="AD17">
            <v>33.3</v>
          </cell>
          <cell r="AE17">
            <v>0</v>
          </cell>
          <cell r="AF17">
            <v>33.3</v>
          </cell>
          <cell r="AG17">
            <v>9.005475</v>
          </cell>
          <cell r="AH17">
            <v>36.0219</v>
          </cell>
          <cell r="AI17">
            <v>36.0219</v>
          </cell>
          <cell r="AJ17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2">
          <cell r="AH22">
            <v>11.1</v>
          </cell>
          <cell r="AI22">
            <v>22.2</v>
          </cell>
          <cell r="AJ22">
            <v>27.75</v>
          </cell>
          <cell r="AK22">
            <v>34.41</v>
          </cell>
          <cell r="AL22">
            <v>36.211095</v>
          </cell>
          <cell r="AM22">
            <v>32.315475</v>
          </cell>
          <cell r="AN22">
            <v>28.419855</v>
          </cell>
          <cell r="AO22">
            <v>28.27314</v>
          </cell>
          <cell r="AP22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27.75</v>
          </cell>
          <cell r="N27">
            <v>0</v>
          </cell>
          <cell r="O27">
            <v>0</v>
          </cell>
          <cell r="P27">
            <v>27.75</v>
          </cell>
          <cell r="Q27">
            <v>55.5</v>
          </cell>
          <cell r="R27">
            <v>0</v>
          </cell>
          <cell r="S27">
            <v>27.75</v>
          </cell>
          <cell r="T27">
            <v>0</v>
          </cell>
          <cell r="U27">
            <v>27.75</v>
          </cell>
          <cell r="V27">
            <v>55.5</v>
          </cell>
          <cell r="W27">
            <v>0</v>
          </cell>
          <cell r="X27">
            <v>0</v>
          </cell>
          <cell r="Y27">
            <v>27.75</v>
          </cell>
          <cell r="Z27">
            <v>0</v>
          </cell>
          <cell r="AA27">
            <v>27.75</v>
          </cell>
          <cell r="AB27">
            <v>0</v>
          </cell>
          <cell r="AC27">
            <v>0</v>
          </cell>
          <cell r="AD27">
            <v>33.3</v>
          </cell>
          <cell r="AE27">
            <v>0</v>
          </cell>
          <cell r="AF27">
            <v>33.3</v>
          </cell>
          <cell r="AG27">
            <v>9.005475</v>
          </cell>
          <cell r="AH27">
            <v>24.9219</v>
          </cell>
          <cell r="AI27">
            <v>13.821900000000003</v>
          </cell>
          <cell r="AJ27">
            <v>-0.7335749999999983</v>
          </cell>
          <cell r="AK27">
            <v>-34.41</v>
          </cell>
          <cell r="AL27">
            <v>-36.211095</v>
          </cell>
          <cell r="AM27">
            <v>-32.315475</v>
          </cell>
          <cell r="AN27">
            <v>-28.419855</v>
          </cell>
          <cell r="AO27">
            <v>-28.27314</v>
          </cell>
          <cell r="AP27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27.75</v>
          </cell>
          <cell r="N32">
            <v>27.75</v>
          </cell>
          <cell r="O32">
            <v>27.75</v>
          </cell>
          <cell r="P32">
            <v>55.5</v>
          </cell>
          <cell r="Q32">
            <v>55.5</v>
          </cell>
          <cell r="R32">
            <v>55.5</v>
          </cell>
          <cell r="S32">
            <v>83.25</v>
          </cell>
          <cell r="T32">
            <v>83.25</v>
          </cell>
          <cell r="U32">
            <v>111</v>
          </cell>
          <cell r="V32">
            <v>111</v>
          </cell>
          <cell r="W32">
            <v>111</v>
          </cell>
          <cell r="X32">
            <v>111</v>
          </cell>
          <cell r="Y32">
            <v>138.75</v>
          </cell>
          <cell r="Z32">
            <v>138.75</v>
          </cell>
          <cell r="AA32">
            <v>138.75</v>
          </cell>
          <cell r="AB32">
            <v>138.75</v>
          </cell>
          <cell r="AC32">
            <v>138.75</v>
          </cell>
          <cell r="AD32">
            <v>172.05</v>
          </cell>
          <cell r="AE32">
            <v>172.05</v>
          </cell>
          <cell r="AF32">
            <v>172.05</v>
          </cell>
          <cell r="AG32">
            <v>181.055475</v>
          </cell>
          <cell r="AH32">
            <v>205.977375</v>
          </cell>
          <cell r="AI32">
            <v>219.799275</v>
          </cell>
          <cell r="AJ32">
            <v>219.0657</v>
          </cell>
          <cell r="AK32">
            <v>184.6557</v>
          </cell>
          <cell r="AL32">
            <v>148.444605</v>
          </cell>
          <cell r="AM32">
            <v>116.12913</v>
          </cell>
          <cell r="AN32">
            <v>87.709275</v>
          </cell>
          <cell r="AO32">
            <v>59.43613500000001</v>
          </cell>
          <cell r="AP32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6">
          <cell r="AE36">
            <v>0.422</v>
          </cell>
          <cell r="AF36">
            <v>0.766</v>
          </cell>
          <cell r="AG36">
            <v>0.8827636875</v>
          </cell>
          <cell r="AH36">
            <v>0.967582125</v>
          </cell>
          <cell r="AI36">
            <v>1.0644416250000002</v>
          </cell>
          <cell r="AJ36">
            <v>1.0971624375</v>
          </cell>
          <cell r="AK36">
            <v>1.0093035000000001</v>
          </cell>
          <cell r="AL36">
            <v>0.8327507625</v>
          </cell>
          <cell r="AM36">
            <v>0.6614343375</v>
          </cell>
          <cell r="AN36">
            <v>0.5095960125000001</v>
          </cell>
          <cell r="AO36">
            <v>0.3678635250000001</v>
          </cell>
          <cell r="AP36">
            <v>0.24314782500000004</v>
          </cell>
        </row>
        <row r="37">
          <cell r="C37" t="str">
            <v>(In percent of quota)</v>
          </cell>
        </row>
        <row r="38">
          <cell r="C38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3">
          <cell r="G43" t="str">
            <v>--</v>
          </cell>
          <cell r="H43" t="str">
            <v>--</v>
          </cell>
          <cell r="I43" t="str">
            <v>--</v>
          </cell>
          <cell r="J43" t="str">
            <v>--</v>
          </cell>
          <cell r="K43" t="str">
            <v>--</v>
          </cell>
          <cell r="L43" t="str">
            <v>--</v>
          </cell>
          <cell r="M43">
            <v>25</v>
          </cell>
          <cell r="N43" t="str">
            <v>--</v>
          </cell>
          <cell r="O43" t="str">
            <v>--</v>
          </cell>
          <cell r="P43">
            <v>25</v>
          </cell>
          <cell r="Q43">
            <v>50</v>
          </cell>
          <cell r="R43" t="str">
            <v>--</v>
          </cell>
          <cell r="S43">
            <v>25</v>
          </cell>
          <cell r="T43" t="str">
            <v>--</v>
          </cell>
          <cell r="U43">
            <v>25</v>
          </cell>
          <cell r="V43">
            <v>50</v>
          </cell>
          <cell r="W43" t="str">
            <v>--</v>
          </cell>
          <cell r="X43" t="str">
            <v>--</v>
          </cell>
          <cell r="Y43">
            <v>25</v>
          </cell>
          <cell r="Z43" t="str">
            <v>--</v>
          </cell>
          <cell r="AA43">
            <v>25</v>
          </cell>
          <cell r="AB43" t="str">
            <v>--</v>
          </cell>
          <cell r="AC43" t="str">
            <v>--</v>
          </cell>
          <cell r="AD43">
            <v>30</v>
          </cell>
          <cell r="AE43" t="str">
            <v>--</v>
          </cell>
          <cell r="AF43">
            <v>30</v>
          </cell>
          <cell r="AG43">
            <v>8.11304054054054</v>
          </cell>
          <cell r="AH43">
            <v>32.45216216216216</v>
          </cell>
          <cell r="AI43">
            <v>32.45216216216216</v>
          </cell>
          <cell r="AJ43">
            <v>24.339121621621622</v>
          </cell>
          <cell r="AK43" t="str">
            <v>--</v>
          </cell>
          <cell r="AL43" t="str">
            <v>--</v>
          </cell>
          <cell r="AM43" t="str">
            <v>--</v>
          </cell>
          <cell r="AN43" t="str">
            <v>--</v>
          </cell>
          <cell r="AO43" t="str">
            <v>--</v>
          </cell>
          <cell r="AP43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8">
          <cell r="G48" t="str">
            <v>--</v>
          </cell>
          <cell r="H48" t="str">
            <v>-- </v>
          </cell>
          <cell r="I48" t="str">
            <v>-- </v>
          </cell>
          <cell r="J48" t="str">
            <v>-- </v>
          </cell>
          <cell r="K48" t="str">
            <v>-- </v>
          </cell>
          <cell r="L48" t="str">
            <v>-- </v>
          </cell>
          <cell r="M48">
            <v>25</v>
          </cell>
          <cell r="N48">
            <v>25</v>
          </cell>
          <cell r="O48">
            <v>25</v>
          </cell>
          <cell r="P48">
            <v>50</v>
          </cell>
          <cell r="Q48">
            <v>50</v>
          </cell>
          <cell r="R48">
            <v>50</v>
          </cell>
          <cell r="S48">
            <v>75</v>
          </cell>
          <cell r="T48">
            <v>75</v>
          </cell>
          <cell r="U48">
            <v>100</v>
          </cell>
          <cell r="V48">
            <v>100</v>
          </cell>
          <cell r="W48">
            <v>100</v>
          </cell>
          <cell r="X48">
            <v>100</v>
          </cell>
          <cell r="Y48">
            <v>125</v>
          </cell>
          <cell r="Z48">
            <v>125</v>
          </cell>
          <cell r="AA48">
            <v>125</v>
          </cell>
          <cell r="AB48">
            <v>125</v>
          </cell>
          <cell r="AC48">
            <v>125</v>
          </cell>
          <cell r="AD48">
            <v>155</v>
          </cell>
          <cell r="AE48">
            <v>155</v>
          </cell>
          <cell r="AF48">
            <v>155</v>
          </cell>
          <cell r="AG48">
            <v>163.11304054054054</v>
          </cell>
          <cell r="AH48">
            <v>185.5652027027027</v>
          </cell>
          <cell r="AI48">
            <v>198.01736486486485</v>
          </cell>
          <cell r="AJ48">
            <v>197.35648648648646</v>
          </cell>
          <cell r="AK48">
            <v>166.3564864864865</v>
          </cell>
          <cell r="AL48">
            <v>133.7338783783784</v>
          </cell>
          <cell r="AM48">
            <v>104.62083783783784</v>
          </cell>
          <cell r="AN48">
            <v>79.01736486486487</v>
          </cell>
          <cell r="AO48">
            <v>53.546067567567576</v>
          </cell>
          <cell r="AP48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4">
          <cell r="C54" t="str">
            <v>US$ / SDR (p.a.)</v>
          </cell>
          <cell r="D54">
            <v>0</v>
          </cell>
          <cell r="E54">
            <v>0</v>
          </cell>
          <cell r="F54">
            <v>0</v>
          </cell>
          <cell r="G54">
            <v>1.459</v>
          </cell>
          <cell r="H54">
            <v>1.49305</v>
          </cell>
          <cell r="I54">
            <v>1.56601</v>
          </cell>
          <cell r="J54">
            <v>1.51712</v>
          </cell>
          <cell r="K54">
            <v>1.4946</v>
          </cell>
          <cell r="L54">
            <v>1.493</v>
          </cell>
          <cell r="M54">
            <v>1.477</v>
          </cell>
          <cell r="N54">
            <v>1.463</v>
          </cell>
          <cell r="O54">
            <v>1.445</v>
          </cell>
          <cell r="P54">
            <v>1.423</v>
          </cell>
          <cell r="Q54">
            <v>1.423</v>
          </cell>
          <cell r="R54">
            <v>1.393</v>
          </cell>
          <cell r="S54">
            <v>1.382</v>
          </cell>
          <cell r="T54">
            <v>1.363</v>
          </cell>
          <cell r="U54">
            <v>1.366</v>
          </cell>
          <cell r="V54">
            <v>1.376</v>
          </cell>
          <cell r="W54">
            <v>1.362</v>
          </cell>
          <cell r="X54">
            <v>1.34</v>
          </cell>
          <cell r="Y54">
            <v>1.341</v>
          </cell>
          <cell r="Z54">
            <v>1.4</v>
          </cell>
          <cell r="AA54">
            <v>1.356</v>
          </cell>
          <cell r="AB54">
            <v>1.382</v>
          </cell>
          <cell r="AC54">
            <v>1.348</v>
          </cell>
          <cell r="AD54">
            <v>1.36</v>
          </cell>
          <cell r="AE54">
            <v>1.379</v>
          </cell>
          <cell r="AF54">
            <v>1.367</v>
          </cell>
          <cell r="AG54">
            <v>1.353</v>
          </cell>
          <cell r="AH54">
            <v>1.357</v>
          </cell>
          <cell r="AI54">
            <v>1.365</v>
          </cell>
          <cell r="AJ54">
            <v>1.373</v>
          </cell>
          <cell r="AK54">
            <v>1.38</v>
          </cell>
          <cell r="AL54">
            <v>1.387</v>
          </cell>
          <cell r="AM54">
            <v>1.394035507246377</v>
          </cell>
          <cell r="AN54">
            <v>1.4011067018483516</v>
          </cell>
          <cell r="AO54">
            <v>1.408213764828742</v>
          </cell>
          <cell r="AP54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5">
          <cell r="AK55">
            <v>0</v>
          </cell>
          <cell r="AL55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0">
          <cell r="AK60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</v>
          </cell>
          <cell r="AM103">
            <v>5</v>
          </cell>
          <cell r="AN103">
            <v>5</v>
          </cell>
          <cell r="AO103">
            <v>5</v>
          </cell>
          <cell r="AP103">
            <v>5</v>
          </cell>
          <cell r="AQ103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1">
          <cell r="D151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6">
          <cell r="AP156">
            <v>0</v>
          </cell>
          <cell r="AQ156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5</v>
          </cell>
          <cell r="AM199">
            <v>10</v>
          </cell>
          <cell r="AN199">
            <v>15</v>
          </cell>
          <cell r="AO199">
            <v>20</v>
          </cell>
          <cell r="AP199">
            <v>25</v>
          </cell>
          <cell r="AQ199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7"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0.01875</v>
          </cell>
          <cell r="AM247">
            <v>0.056249999999999994</v>
          </cell>
          <cell r="AN247">
            <v>0.09375</v>
          </cell>
          <cell r="AO247">
            <v>0.13125</v>
          </cell>
          <cell r="AP247">
            <v>0.16874999999999998</v>
          </cell>
          <cell r="AQ247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3">
          <cell r="W253">
            <v>-0.21748437499999995</v>
          </cell>
          <cell r="X253">
            <v>-0.12648437499999998</v>
          </cell>
          <cell r="Y253">
            <v>0.0015156250000000204</v>
          </cell>
          <cell r="Z253">
            <v>-0.11048437499999997</v>
          </cell>
          <cell r="AA253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2">
          <cell r="AF22">
            <v>0</v>
          </cell>
          <cell r="AG22">
            <v>15</v>
          </cell>
          <cell r="AH22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4">
          <cell r="AE34">
            <v>2.5</v>
          </cell>
          <cell r="AF34">
            <v>2.5</v>
          </cell>
          <cell r="AG34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15</v>
          </cell>
          <cell r="AH43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5">
          <cell r="AE55">
            <v>2.5</v>
          </cell>
          <cell r="AF55">
            <v>2.5</v>
          </cell>
          <cell r="AG55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4">
          <cell r="AK64">
            <v>3</v>
          </cell>
          <cell r="AL64">
            <v>3</v>
          </cell>
          <cell r="AM64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5">
          <cell r="AJ75">
            <v>1.25</v>
          </cell>
          <cell r="AK75">
            <v>1.25</v>
          </cell>
          <cell r="AL75">
            <v>1.25</v>
          </cell>
          <cell r="AM75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4">
          <cell r="AD84">
            <v>0</v>
          </cell>
          <cell r="AE84">
            <v>0</v>
          </cell>
          <cell r="AF84">
            <v>0</v>
          </cell>
          <cell r="AG84">
            <v>15</v>
          </cell>
          <cell r="AH84">
            <v>30</v>
          </cell>
          <cell r="AI84">
            <v>30</v>
          </cell>
          <cell r="AJ84">
            <v>30</v>
          </cell>
          <cell r="AK84">
            <v>27</v>
          </cell>
          <cell r="AL84">
            <v>24</v>
          </cell>
          <cell r="AM84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5">
          <cell r="AF95">
            <v>2.5</v>
          </cell>
          <cell r="AG95">
            <v>5</v>
          </cell>
          <cell r="AH95">
            <v>5</v>
          </cell>
          <cell r="AI95">
            <v>5</v>
          </cell>
          <cell r="AJ95">
            <v>3.75</v>
          </cell>
          <cell r="AK95">
            <v>2.5</v>
          </cell>
          <cell r="AL95">
            <v>1.25</v>
          </cell>
          <cell r="AM95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4">
          <cell r="AG104">
            <v>0.375</v>
          </cell>
          <cell r="AH104">
            <v>1.29375</v>
          </cell>
          <cell r="AI104">
            <v>1.9500000000000002</v>
          </cell>
          <cell r="AJ104">
            <v>1.9500000000000002</v>
          </cell>
          <cell r="AK104">
            <v>1.92375</v>
          </cell>
          <cell r="AL104">
            <v>1.7850000000000001</v>
          </cell>
          <cell r="AM104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6"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0.3</v>
          </cell>
          <cell r="AH116">
            <v>0.4375</v>
          </cell>
          <cell r="AI116">
            <v>0.475</v>
          </cell>
          <cell r="AJ116">
            <v>0.415625</v>
          </cell>
          <cell r="AK116">
            <v>0.3046875</v>
          </cell>
          <cell r="AL116">
            <v>0.1875</v>
          </cell>
          <cell r="AM116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3">
          <cell r="G103">
            <v>0</v>
          </cell>
          <cell r="H103">
            <v>5.042441191190666</v>
          </cell>
          <cell r="I103">
            <v>5.093170682604902</v>
          </cell>
          <cell r="J103">
            <v>5.146163586922233</v>
          </cell>
          <cell r="K103">
            <v>5.20728720613379</v>
          </cell>
          <cell r="L103">
            <v>20.48906266685159</v>
          </cell>
          <cell r="M103">
            <v>5.569003169285057</v>
          </cell>
          <cell r="N103">
            <v>6.025330486663445</v>
          </cell>
          <cell r="O103">
            <v>5.7985968860836286</v>
          </cell>
          <cell r="P103">
            <v>6.243229544572381</v>
          </cell>
          <cell r="Q103">
            <v>23.636160086604512</v>
          </cell>
          <cell r="R103">
            <v>7.642342703905579</v>
          </cell>
          <cell r="S103">
            <v>8.04507274860643</v>
          </cell>
          <cell r="T103">
            <v>7.6778010556656255</v>
          </cell>
          <cell r="U103">
            <v>8.094074805296914</v>
          </cell>
          <cell r="V103">
            <v>31.45929131347455</v>
          </cell>
          <cell r="W103">
            <v>27.72059293124002</v>
          </cell>
          <cell r="X103">
            <v>27.51209755974123</v>
          </cell>
          <cell r="Y103">
            <v>26.923588100423142</v>
          </cell>
          <cell r="Z103">
            <v>27.120926099022583</v>
          </cell>
          <cell r="AA103">
            <v>109.27720469042697</v>
          </cell>
          <cell r="AB103">
            <v>29.21785735220281</v>
          </cell>
          <cell r="AC103">
            <v>26.72611711905668</v>
          </cell>
          <cell r="AD103">
            <v>40.50348205704533</v>
          </cell>
          <cell r="AE103">
            <v>26.331767031303166</v>
          </cell>
          <cell r="AF103">
            <v>122.77922355960797</v>
          </cell>
          <cell r="AG103">
            <v>130.11520375596893</v>
          </cell>
          <cell r="AH103">
            <v>150.92513788079117</v>
          </cell>
          <cell r="AI103">
            <v>162.18631022583764</v>
          </cell>
          <cell r="AJ103">
            <v>79.13477353066664</v>
          </cell>
          <cell r="AK103">
            <v>76.69694300593699</v>
          </cell>
          <cell r="AL103">
            <v>62.57054535252951</v>
          </cell>
          <cell r="AM103">
            <v>50.953380667792715</v>
          </cell>
          <cell r="AN103">
            <v>43.50353045168454</v>
          </cell>
          <cell r="AO103">
            <v>31.731198845924155</v>
          </cell>
          <cell r="AP103">
            <v>30.551307314673597</v>
          </cell>
          <cell r="AQ103">
            <v>29.356301706543753</v>
          </cell>
          <cell r="AR103">
            <v>25.340911629760168</v>
          </cell>
          <cell r="AS103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5">
          <cell r="AA105">
            <v>78.86</v>
          </cell>
          <cell r="AB105">
            <v>19.715</v>
          </cell>
          <cell r="AC105">
            <v>19.715</v>
          </cell>
          <cell r="AD105">
            <v>19.715</v>
          </cell>
          <cell r="AE105">
            <v>19.715</v>
          </cell>
          <cell r="AF105">
            <v>78.85999999999999</v>
          </cell>
          <cell r="AG105">
            <v>102.03851511056511</v>
          </cell>
          <cell r="AH105">
            <v>115.93004534034652</v>
          </cell>
          <cell r="AI105">
            <v>131.49957387195053</v>
          </cell>
          <cell r="AJ105">
            <v>52.883013739598645</v>
          </cell>
          <cell r="AK105">
            <v>52.91745943390024</v>
          </cell>
          <cell r="AL105">
            <v>52.16496910119466</v>
          </cell>
          <cell r="AM105">
            <v>42.515884105675724</v>
          </cell>
          <cell r="AN105">
            <v>36.724956140350876</v>
          </cell>
          <cell r="AO105">
            <v>14.346539473684212</v>
          </cell>
          <cell r="AP105">
            <v>14.376872807017545</v>
          </cell>
          <cell r="AQ105">
            <v>14.407122807017542</v>
          </cell>
          <cell r="AR105">
            <v>11.574978070175439</v>
          </cell>
          <cell r="AS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0.2</v>
          </cell>
          <cell r="AI120">
            <v>0.2</v>
          </cell>
          <cell r="AJ120">
            <v>0.2</v>
          </cell>
          <cell r="AK120">
            <v>0.2</v>
          </cell>
          <cell r="AL120">
            <v>0.2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2">
          <cell r="AA122">
            <v>30.417204690426974</v>
          </cell>
          <cell r="AB122">
            <v>6.816457352202811</v>
          </cell>
          <cell r="AC122">
            <v>7.011117119056683</v>
          </cell>
          <cell r="AD122">
            <v>6.42208205704533</v>
          </cell>
          <cell r="AE122">
            <v>6.616767031303166</v>
          </cell>
          <cell r="AF122">
            <v>26.866423559607988</v>
          </cell>
          <cell r="AG122">
            <v>23.621688645403815</v>
          </cell>
          <cell r="AH122">
            <v>19.37376504044463</v>
          </cell>
          <cell r="AI122">
            <v>14.532646353887124</v>
          </cell>
          <cell r="AJ122">
            <v>10.841109791067991</v>
          </cell>
          <cell r="AK122">
            <v>8.725264822036745</v>
          </cell>
          <cell r="AL122">
            <v>6.623616251334846</v>
          </cell>
          <cell r="AM122">
            <v>4.618782820620393</v>
          </cell>
          <cell r="AN122">
            <v>2.9227496491228115</v>
          </cell>
          <cell r="AO122">
            <v>1.9013197368421064</v>
          </cell>
          <cell r="AP122">
            <v>1.3268514912280707</v>
          </cell>
          <cell r="AQ122">
            <v>0.7511715789473696</v>
          </cell>
          <cell r="AR122">
            <v>0.23152956140350978</v>
          </cell>
          <cell r="AS122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8">
          <cell r="H138">
            <v>8</v>
          </cell>
          <cell r="I138">
            <v>8</v>
          </cell>
          <cell r="J138">
            <v>8</v>
          </cell>
          <cell r="K138">
            <v>8</v>
          </cell>
          <cell r="L138">
            <v>32</v>
          </cell>
          <cell r="M138">
            <v>8</v>
          </cell>
          <cell r="N138">
            <v>8</v>
          </cell>
          <cell r="O138">
            <v>8</v>
          </cell>
          <cell r="P138">
            <v>8</v>
          </cell>
          <cell r="Q138">
            <v>32</v>
          </cell>
          <cell r="R138">
            <v>8</v>
          </cell>
          <cell r="S138">
            <v>8</v>
          </cell>
          <cell r="T138">
            <v>8</v>
          </cell>
          <cell r="U138">
            <v>8</v>
          </cell>
          <cell r="V138">
            <v>32</v>
          </cell>
          <cell r="W138">
            <v>8</v>
          </cell>
          <cell r="X138">
            <v>8</v>
          </cell>
          <cell r="Y138">
            <v>8</v>
          </cell>
          <cell r="Z138">
            <v>8</v>
          </cell>
          <cell r="AA138">
            <v>32</v>
          </cell>
          <cell r="AB138">
            <v>8</v>
          </cell>
          <cell r="AC138">
            <v>8</v>
          </cell>
          <cell r="AD138">
            <v>8</v>
          </cell>
          <cell r="AE138">
            <v>8</v>
          </cell>
          <cell r="AF138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1">
          <cell r="AF141">
            <v>105.726423559608</v>
          </cell>
          <cell r="AG141">
            <v>125.66020375596894</v>
          </cell>
          <cell r="AH141">
            <v>135.3038103807911</v>
          </cell>
          <cell r="AI141">
            <v>146.24122022583768</v>
          </cell>
          <cell r="AJ141">
            <v>63.72412353066663</v>
          </cell>
          <cell r="AK141">
            <v>61.64272425593699</v>
          </cell>
          <cell r="AL141">
            <v>58.788585352529495</v>
          </cell>
          <cell r="AM141">
            <v>47.13466692629612</v>
          </cell>
          <cell r="AN141">
            <v>39.64770578947369</v>
          </cell>
          <cell r="AO141">
            <v>16.247859210526315</v>
          </cell>
          <cell r="AP141">
            <v>15.703724298245616</v>
          </cell>
          <cell r="AQ141">
            <v>15.158294385964913</v>
          </cell>
          <cell r="AR141">
            <v>11.806507631578949</v>
          </cell>
          <cell r="AS141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6">
          <cell r="AF156">
            <v>0.04</v>
          </cell>
          <cell r="AG156">
            <v>0.04</v>
          </cell>
          <cell r="AH156">
            <v>0.23600000000000002</v>
          </cell>
          <cell r="AI156">
            <v>0.228</v>
          </cell>
          <cell r="AJ156">
            <v>0.22000000000000003</v>
          </cell>
          <cell r="AK156">
            <v>0.21200000000000002</v>
          </cell>
          <cell r="AL156">
            <v>0.20400000000000001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8">
          <cell r="AA158">
            <v>720.999609902258</v>
          </cell>
          <cell r="AB158">
            <v>701.2387352202808</v>
          </cell>
          <cell r="AC158">
            <v>681.5187119056682</v>
          </cell>
          <cell r="AD158">
            <v>661.8012057045328</v>
          </cell>
          <cell r="AE158">
            <v>642.0837031303164</v>
          </cell>
          <cell r="AF158">
            <v>642.0837031303164</v>
          </cell>
          <cell r="AG158">
            <v>539.5229585798129</v>
          </cell>
          <cell r="AH158">
            <v>423.59869417651623</v>
          </cell>
          <cell r="AI158">
            <v>291.90105358235064</v>
          </cell>
          <cell r="AJ158">
            <v>239.0254195780482</v>
          </cell>
          <cell r="AK158">
            <v>186.11207250511623</v>
          </cell>
          <cell r="AL158">
            <v>133.94710340392157</v>
          </cell>
          <cell r="AM158">
            <v>91.43121929824588</v>
          </cell>
          <cell r="AN158">
            <v>54.70626315789498</v>
          </cell>
          <cell r="AO158">
            <v>40.35972368421075</v>
          </cell>
          <cell r="AP158">
            <v>25.982850877193208</v>
          </cell>
          <cell r="AQ158">
            <v>11.57572807017566</v>
          </cell>
          <cell r="AR158">
            <v>0.0007500000002274021</v>
          </cell>
          <cell r="AS158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4"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0.8</v>
          </cell>
          <cell r="AI174">
            <v>0.6000000000000001</v>
          </cell>
          <cell r="AJ174">
            <v>0.4000000000000001</v>
          </cell>
          <cell r="AK174">
            <v>0.20000000000000007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0">
          <cell r="G180">
            <v>11.095</v>
          </cell>
          <cell r="H180">
            <v>9.734</v>
          </cell>
          <cell r="I180">
            <v>9.736</v>
          </cell>
          <cell r="J180">
            <v>9.976</v>
          </cell>
          <cell r="K180">
            <v>10.088</v>
          </cell>
          <cell r="L180">
            <v>10.088</v>
          </cell>
          <cell r="M180">
            <v>10.382</v>
          </cell>
          <cell r="N180">
            <v>10.704</v>
          </cell>
          <cell r="O180">
            <v>10.747</v>
          </cell>
          <cell r="P180">
            <v>10.954</v>
          </cell>
          <cell r="Q180">
            <v>10.954</v>
          </cell>
          <cell r="R180">
            <v>11.819</v>
          </cell>
          <cell r="S180">
            <v>12</v>
          </cell>
          <cell r="T180">
            <v>12</v>
          </cell>
          <cell r="U180">
            <v>12</v>
          </cell>
          <cell r="V180">
            <v>12</v>
          </cell>
          <cell r="W180">
            <v>12</v>
          </cell>
          <cell r="X180">
            <v>12</v>
          </cell>
          <cell r="Y180">
            <v>12</v>
          </cell>
          <cell r="Z180">
            <v>12</v>
          </cell>
          <cell r="AA180">
            <v>12</v>
          </cell>
          <cell r="AB180">
            <v>12</v>
          </cell>
          <cell r="AC180">
            <v>12</v>
          </cell>
          <cell r="AD180">
            <v>12</v>
          </cell>
          <cell r="AE180">
            <v>12</v>
          </cell>
          <cell r="AF180">
            <v>12</v>
          </cell>
          <cell r="AG180">
            <v>12</v>
          </cell>
          <cell r="AH180">
            <v>12</v>
          </cell>
          <cell r="AI180">
            <v>12</v>
          </cell>
          <cell r="AJ180">
            <v>12</v>
          </cell>
          <cell r="AK180">
            <v>12</v>
          </cell>
          <cell r="AL180">
            <v>12</v>
          </cell>
          <cell r="AM180">
            <v>12</v>
          </cell>
          <cell r="AN180">
            <v>12</v>
          </cell>
          <cell r="AO180">
            <v>12</v>
          </cell>
          <cell r="AP180">
            <v>12</v>
          </cell>
          <cell r="AQ180">
            <v>12</v>
          </cell>
          <cell r="AR180">
            <v>12</v>
          </cell>
          <cell r="AS180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4"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10</v>
          </cell>
          <cell r="Z184">
            <v>0</v>
          </cell>
          <cell r="AA184">
            <v>10</v>
          </cell>
          <cell r="AB184">
            <v>0</v>
          </cell>
          <cell r="AC184">
            <v>0</v>
          </cell>
          <cell r="AD184">
            <v>9</v>
          </cell>
          <cell r="AE184">
            <v>0</v>
          </cell>
          <cell r="AF184">
            <v>9</v>
          </cell>
          <cell r="AG184">
            <v>0</v>
          </cell>
          <cell r="AH184">
            <v>9</v>
          </cell>
          <cell r="AI184">
            <v>9</v>
          </cell>
          <cell r="AJ184">
            <v>9</v>
          </cell>
          <cell r="AK184">
            <v>9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2">
          <cell r="G252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6">
          <cell r="G256">
            <v>36793.955718171295</v>
          </cell>
          <cell r="H256" t="str">
            <v>Interest</v>
          </cell>
          <cell r="I256" t="str">
            <v>Grace</v>
          </cell>
          <cell r="J256" t="str">
            <v>Maturity</v>
          </cell>
          <cell r="K256">
            <v>1994</v>
          </cell>
          <cell r="L256">
            <v>1995</v>
          </cell>
          <cell r="M256">
            <v>1995</v>
          </cell>
          <cell r="N256">
            <v>1995</v>
          </cell>
          <cell r="O256">
            <v>1995</v>
          </cell>
          <cell r="P256">
            <v>1995</v>
          </cell>
          <cell r="Q256">
            <v>1996</v>
          </cell>
          <cell r="R256">
            <v>1996</v>
          </cell>
          <cell r="S256">
            <v>1996</v>
          </cell>
          <cell r="T256">
            <v>1996</v>
          </cell>
          <cell r="U256">
            <v>1996</v>
          </cell>
          <cell r="V256">
            <v>1997</v>
          </cell>
          <cell r="W256">
            <v>1997</v>
          </cell>
          <cell r="X256">
            <v>1997</v>
          </cell>
          <cell r="Y256">
            <v>1997</v>
          </cell>
          <cell r="Z256">
            <v>1997</v>
          </cell>
          <cell r="AA256">
            <v>1998</v>
          </cell>
          <cell r="AB256">
            <v>1998</v>
          </cell>
          <cell r="AC256">
            <v>1998</v>
          </cell>
          <cell r="AD256">
            <v>1998</v>
          </cell>
          <cell r="AE256">
            <v>1998</v>
          </cell>
          <cell r="AF256">
            <v>1999</v>
          </cell>
          <cell r="AG256">
            <v>1999</v>
          </cell>
          <cell r="AH256">
            <v>1999</v>
          </cell>
          <cell r="AI256">
            <v>1999</v>
          </cell>
          <cell r="AJ256">
            <v>1999</v>
          </cell>
          <cell r="AK256">
            <v>2000</v>
          </cell>
          <cell r="AL256">
            <v>2001</v>
          </cell>
          <cell r="AM256">
            <v>2002</v>
          </cell>
          <cell r="AN256">
            <v>2003</v>
          </cell>
          <cell r="AO256">
            <v>2004</v>
          </cell>
          <cell r="AP256">
            <v>2005</v>
          </cell>
          <cell r="AQ256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5">
          <cell r="AJ285">
            <v>-14</v>
          </cell>
          <cell r="AK285">
            <v>27.83921598296139</v>
          </cell>
          <cell r="AL285">
            <v>-97.09835325898733</v>
          </cell>
          <cell r="AM285">
            <v>-79.41850136473732</v>
          </cell>
          <cell r="AN285">
            <v>-30.75617755730633</v>
          </cell>
          <cell r="AO285">
            <v>4.085252911865894</v>
          </cell>
          <cell r="AP285">
            <v>-52.83597707197822</v>
          </cell>
          <cell r="AQ285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0.5622500000000006</v>
          </cell>
          <cell r="X36">
            <v>0.5622500000000006</v>
          </cell>
          <cell r="Y36">
            <v>0.5622500000000006</v>
          </cell>
          <cell r="Z36">
            <v>0.5622500000000006</v>
          </cell>
          <cell r="AA36">
            <v>2.2490000000000023</v>
          </cell>
          <cell r="AB36">
            <v>0.3</v>
          </cell>
          <cell r="AC36">
            <v>0</v>
          </cell>
          <cell r="AD36">
            <v>0</v>
          </cell>
          <cell r="AE36">
            <v>0</v>
          </cell>
          <cell r="AF36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4">
          <cell r="AB54">
            <v>0.49107142857142855</v>
          </cell>
          <cell r="AC54">
            <v>0.5371530886302596</v>
          </cell>
          <cell r="AD54">
            <v>0.5385996409335727</v>
          </cell>
          <cell r="AE54">
            <v>0.2697841726618705</v>
          </cell>
          <cell r="AF54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-1.1185</v>
          </cell>
          <cell r="X63">
            <v>-1.1185</v>
          </cell>
          <cell r="Y63">
            <v>-1.1185</v>
          </cell>
          <cell r="Z63">
            <v>-1.1185</v>
          </cell>
          <cell r="AA63">
            <v>-4.474</v>
          </cell>
          <cell r="AB63">
            <v>0.28534791730071696</v>
          </cell>
          <cell r="AC63">
            <v>0.28534791730071696</v>
          </cell>
          <cell r="AD63">
            <v>0.28534791730071696</v>
          </cell>
          <cell r="AE63">
            <v>0.28534791730071696</v>
          </cell>
          <cell r="AF63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W73">
            <v>-2.4205000000000014</v>
          </cell>
          <cell r="X73">
            <v>-2.4205000000000014</v>
          </cell>
          <cell r="Y73">
            <v>-2.4205000000000014</v>
          </cell>
          <cell r="Z73">
            <v>-2.4205000000000014</v>
          </cell>
          <cell r="AA73">
            <v>-9.682000000000006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6">
          <cell r="AF76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20</v>
          </cell>
          <cell r="V82">
            <v>20</v>
          </cell>
          <cell r="W82">
            <v>0</v>
          </cell>
          <cell r="X82">
            <v>0</v>
          </cell>
          <cell r="Y82">
            <v>0</v>
          </cell>
          <cell r="Z82">
            <v>15</v>
          </cell>
          <cell r="AA82">
            <v>15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0">
          <cell r="G10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3">
          <cell r="H13">
            <v>1991</v>
          </cell>
          <cell r="I13">
            <v>1992</v>
          </cell>
          <cell r="J13">
            <v>1993</v>
          </cell>
          <cell r="K13">
            <v>1994</v>
          </cell>
          <cell r="L13">
            <v>1995</v>
          </cell>
          <cell r="M13">
            <v>1995</v>
          </cell>
          <cell r="N13">
            <v>1995</v>
          </cell>
          <cell r="O13">
            <v>1995</v>
          </cell>
          <cell r="P13">
            <v>1995</v>
          </cell>
          <cell r="Q13">
            <v>1996</v>
          </cell>
          <cell r="R13">
            <v>1996</v>
          </cell>
          <cell r="S13">
            <v>1996</v>
          </cell>
          <cell r="T13">
            <v>1996</v>
          </cell>
          <cell r="U13">
            <v>1996</v>
          </cell>
          <cell r="V13">
            <v>1997</v>
          </cell>
          <cell r="W13">
            <v>1997</v>
          </cell>
          <cell r="X13">
            <v>1997</v>
          </cell>
          <cell r="Y13">
            <v>1997</v>
          </cell>
          <cell r="Z13">
            <v>1997</v>
          </cell>
          <cell r="AA13">
            <v>1998</v>
          </cell>
          <cell r="AB13">
            <v>1998</v>
          </cell>
          <cell r="AC13">
            <v>1998</v>
          </cell>
          <cell r="AD13">
            <v>1998</v>
          </cell>
          <cell r="AE13">
            <v>1998</v>
          </cell>
          <cell r="AF13">
            <v>1999</v>
          </cell>
          <cell r="AG13">
            <v>1999</v>
          </cell>
          <cell r="AH13">
            <v>1999</v>
          </cell>
          <cell r="AI13">
            <v>1999</v>
          </cell>
          <cell r="AJ13">
            <v>1999</v>
          </cell>
          <cell r="AK13">
            <v>2000</v>
          </cell>
          <cell r="AL13">
            <v>2001</v>
          </cell>
          <cell r="AM13">
            <v>2002</v>
          </cell>
          <cell r="AN13">
            <v>2003</v>
          </cell>
          <cell r="AO13">
            <v>2004</v>
          </cell>
          <cell r="AP13">
            <v>2005</v>
          </cell>
          <cell r="AQ13">
            <v>2006</v>
          </cell>
          <cell r="AR13">
            <v>2007</v>
          </cell>
          <cell r="AS13">
            <v>2008</v>
          </cell>
          <cell r="AT13">
            <v>2009</v>
          </cell>
          <cell r="AU13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7">
          <cell r="AJ17">
            <v>15.655755990089727</v>
          </cell>
          <cell r="AK17">
            <v>19.647694388849654</v>
          </cell>
          <cell r="AL17">
            <v>23.168017505942153</v>
          </cell>
          <cell r="AM17">
            <v>27.087517563928944</v>
          </cell>
          <cell r="AN17">
            <v>27.7516996038014</v>
          </cell>
          <cell r="AO17">
            <v>27.52741198116642</v>
          </cell>
          <cell r="AP17">
            <v>27.377699573449846</v>
          </cell>
          <cell r="AQ17">
            <v>27.590379525092377</v>
          </cell>
          <cell r="AR17">
            <v>34.78168655802103</v>
          </cell>
          <cell r="AS17">
            <v>29.418705713769757</v>
          </cell>
          <cell r="AT17">
            <v>30.72064879740535</v>
          </cell>
          <cell r="AU17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1">
          <cell r="AJ21">
            <v>49.94941460286033</v>
          </cell>
          <cell r="AK21">
            <v>43.78942919967409</v>
          </cell>
          <cell r="AL21">
            <v>44.152184074382035</v>
          </cell>
          <cell r="AM21">
            <v>43.76439070688595</v>
          </cell>
          <cell r="AN21">
            <v>40.57600298690475</v>
          </cell>
          <cell r="AO21">
            <v>38.2534744216964</v>
          </cell>
          <cell r="AP21">
            <v>36.35996936987724</v>
          </cell>
          <cell r="AQ21">
            <v>35.18101416252318</v>
          </cell>
          <cell r="AR21">
            <v>34.71800145512875</v>
          </cell>
          <cell r="AS21">
            <v>34.82399206055683</v>
          </cell>
          <cell r="AT21">
            <v>34.799292660313554</v>
          </cell>
          <cell r="AU21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3">
          <cell r="AJ23">
            <v>157.92876744439877</v>
          </cell>
          <cell r="AK23">
            <v>184.00778043749193</v>
          </cell>
          <cell r="AL23">
            <v>211.95244754198131</v>
          </cell>
          <cell r="AM23">
            <v>246.1800468086533</v>
          </cell>
          <cell r="AN23">
            <v>178.87943869990997</v>
          </cell>
          <cell r="AO23">
            <v>187.78615582900323</v>
          </cell>
          <cell r="AP23">
            <v>174.00880514887243</v>
          </cell>
          <cell r="AQ23">
            <v>155.65672454926747</v>
          </cell>
          <cell r="AR23">
            <v>150.54571654208817</v>
          </cell>
          <cell r="AS23">
            <v>144.56345090379145</v>
          </cell>
          <cell r="AT23">
            <v>146.062018518049</v>
          </cell>
          <cell r="AU23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J49">
            <v>6.8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4">
          <cell r="AJ54">
            <v>-69.0018973952092</v>
          </cell>
          <cell r="AK54">
            <v>-34.647675907837</v>
          </cell>
          <cell r="AL54">
            <v>-87.49888435426948</v>
          </cell>
          <cell r="AM54">
            <v>-94.35904654511185</v>
          </cell>
          <cell r="AN54">
            <v>33.60259462876104</v>
          </cell>
          <cell r="AO54">
            <v>31.208279057211172</v>
          </cell>
          <cell r="AP54">
            <v>39.31658471890279</v>
          </cell>
          <cell r="AQ54">
            <v>32.34410890888549</v>
          </cell>
          <cell r="AR54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7">
          <cell r="AJ67">
            <v>1432.7833298551159</v>
          </cell>
          <cell r="AK67">
            <v>1357.791482077651</v>
          </cell>
          <cell r="AL67">
            <v>1326.4951871665567</v>
          </cell>
          <cell r="AM67">
            <v>1272.5759147327174</v>
          </cell>
          <cell r="AN67">
            <v>1262.5990655110127</v>
          </cell>
          <cell r="AO67">
            <v>1229.647861732836</v>
          </cell>
          <cell r="AP67">
            <v>1213.1035620463497</v>
          </cell>
          <cell r="AQ67">
            <v>1197.3062528868488</v>
          </cell>
          <cell r="AR67">
            <v>1186.1273664374473</v>
          </cell>
          <cell r="AS67">
            <v>1189.9612930532462</v>
          </cell>
          <cell r="AT67">
            <v>1179.7246799771385</v>
          </cell>
          <cell r="AU67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0">
          <cell r="AJ80">
            <v>22.150633879118367</v>
          </cell>
          <cell r="AK80">
            <v>22.09362560444166</v>
          </cell>
          <cell r="AL80">
            <v>24.131941118897757</v>
          </cell>
          <cell r="AM80">
            <v>25.465025523697914</v>
          </cell>
          <cell r="AN80">
            <v>16.741970808267453</v>
          </cell>
          <cell r="AO80">
            <v>18.812363174687906</v>
          </cell>
          <cell r="AP80">
            <v>16.234183578653294</v>
          </cell>
          <cell r="AQ80">
            <v>13.627982043352091</v>
          </cell>
          <cell r="AR80">
            <v>12.369361617284365</v>
          </cell>
          <cell r="AS80">
            <v>11.265989182478558</v>
          </cell>
          <cell r="AT80">
            <v>10.388329061099736</v>
          </cell>
          <cell r="AU80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8">
          <cell r="U88">
            <v>425.77946564323076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501.89173115240743</v>
          </cell>
          <cell r="AA88">
            <v>115.52422556425198</v>
          </cell>
          <cell r="AB88">
            <v>131.899031484607</v>
          </cell>
          <cell r="AC88">
            <v>138.83851851851853</v>
          </cell>
          <cell r="AD88">
            <v>105.26193548387099</v>
          </cell>
          <cell r="AE88">
            <v>782.192348792477</v>
          </cell>
          <cell r="AF88">
            <v>83.5263</v>
          </cell>
          <cell r="AG88">
            <v>110.32574999999999</v>
          </cell>
          <cell r="AH88">
            <v>113.24499999999999</v>
          </cell>
          <cell r="AI88">
            <v>97.23765</v>
          </cell>
          <cell r="AJ88">
            <v>637.6931999999999</v>
          </cell>
          <cell r="AK88">
            <v>601.9370470396551</v>
          </cell>
          <cell r="AL88">
            <v>661.0035846490673</v>
          </cell>
          <cell r="AM88">
            <v>741.3836640285351</v>
          </cell>
          <cell r="AN88">
            <v>788.6391974100051</v>
          </cell>
          <cell r="AO88">
            <v>850.0724777282627</v>
          </cell>
          <cell r="AP88">
            <v>913.9997260915712</v>
          </cell>
          <cell r="AQ88">
            <v>975.9162968046387</v>
          </cell>
          <cell r="AR88">
            <v>1047.03257348268</v>
          </cell>
          <cell r="AS88">
            <v>1123.7591204674907</v>
          </cell>
          <cell r="AT88">
            <v>1206.1081888153487</v>
          </cell>
          <cell r="AU88">
            <v>1294.4917968917373</v>
          </cell>
        </row>
        <row r="89">
          <cell r="G89" t="str">
            <v>Source:  Data provided by the Georgian authorities and Fund staff estimates.</v>
          </cell>
        </row>
        <row r="90">
          <cell r="G90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8">
          <cell r="G668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1">
          <cell r="AJ671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3">
          <cell r="AJ673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5">
          <cell r="AJ675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8">
          <cell r="AJ678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0">
          <cell r="AJ680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2">
          <cell r="AJ682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4">
          <cell r="AJ684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6">
          <cell r="AJ686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89">
          <cell r="AJ689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1">
          <cell r="AJ691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3">
          <cell r="AJ693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6">
          <cell r="AJ696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8">
          <cell r="C8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2">
          <cell r="AF12">
            <v>1999</v>
          </cell>
          <cell r="AG12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0">
          <cell r="AF20">
            <v>14</v>
          </cell>
          <cell r="AG20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2">
          <cell r="AF32">
            <v>45.5211</v>
          </cell>
          <cell r="AG32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4">
          <cell r="AF34">
            <v>146.74613212707726</v>
          </cell>
          <cell r="AG34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6">
          <cell r="AF46" t="str">
            <v>...</v>
          </cell>
          <cell r="AG46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8">
          <cell r="AF48">
            <v>477.2130041270773</v>
          </cell>
          <cell r="AG48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1">
          <cell r="AF51" t="str">
            <v>-- </v>
          </cell>
          <cell r="AG51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3">
          <cell r="AF53">
            <v>-50.21969100000001</v>
          </cell>
          <cell r="AG53">
            <v>0.3459292505567646</v>
          </cell>
        </row>
        <row r="54">
          <cell r="C54" t="str">
            <v>Source:  Fund staff estimates</v>
          </cell>
        </row>
        <row r="55">
          <cell r="C55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7">
          <cell r="AA47">
            <v>47.86208759162963</v>
          </cell>
        </row>
        <row r="48">
          <cell r="C48" t="str">
            <v>Sources:  State Department and  Statistics; and Fund staff estimates.</v>
          </cell>
        </row>
        <row r="49">
          <cell r="C49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0">
          <cell r="C60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3">
          <cell r="AA63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5">
          <cell r="L65">
            <v>1216.6878170301247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1357.4217272161643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1505.6777416447526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0">
          <cell r="AA90">
            <v>9.72</v>
          </cell>
        </row>
        <row r="91">
          <cell r="C91" t="str">
            <v>Sources:  Georgian authorities; and Fund staff estimates.</v>
          </cell>
        </row>
        <row r="92">
          <cell r="C92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6">
          <cell r="B6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1">
          <cell r="S11" t="str">
            <v>SR</v>
          </cell>
          <cell r="T11" t="str">
            <v>SR</v>
          </cell>
        </row>
        <row r="12">
          <cell r="C12" t="str">
            <v>(In trillions of rupiah)</v>
          </cell>
        </row>
        <row r="13">
          <cell r="C13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39">
          <cell r="AF39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7">
          <cell r="Y47">
            <v>-83.84551438203874</v>
          </cell>
          <cell r="Z47">
            <v>4.424481799999995</v>
          </cell>
          <cell r="AA47">
            <v>8.38379840487773</v>
          </cell>
          <cell r="AB47">
            <v>-2.1304000000000016</v>
          </cell>
          <cell r="AC47">
            <v>2.2940818000000007</v>
          </cell>
          <cell r="AD47">
            <v>-11.051443999999996</v>
          </cell>
          <cell r="AE47">
            <v>-34.305138499999906</v>
          </cell>
          <cell r="AF47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8">
          <cell r="Y58" t="str">
            <v>...</v>
          </cell>
          <cell r="Z58" t="str">
            <v>...</v>
          </cell>
          <cell r="AA58" t="str">
            <v>...</v>
          </cell>
          <cell r="AB58" t="str">
            <v>...</v>
          </cell>
          <cell r="AC58" t="str">
            <v>...</v>
          </cell>
          <cell r="AD58" t="str">
            <v>...</v>
          </cell>
          <cell r="AE58" t="str">
            <v>...</v>
          </cell>
          <cell r="AF58" t="str">
            <v>...</v>
          </cell>
        </row>
        <row r="59">
          <cell r="C59" t="str">
            <v>(In percent of GDP) 4/</v>
          </cell>
        </row>
        <row r="60">
          <cell r="C60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5">
          <cell r="Y75">
            <v>1.5358222367453642</v>
          </cell>
          <cell r="Z75">
            <v>0</v>
          </cell>
          <cell r="AA75">
            <v>0</v>
          </cell>
          <cell r="AB75">
            <v>0</v>
          </cell>
          <cell r="AC75">
            <v>1.7182652112493018</v>
          </cell>
          <cell r="AD75">
            <v>0</v>
          </cell>
          <cell r="AE75">
            <v>0</v>
          </cell>
          <cell r="AF75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4">
          <cell r="Y84">
            <v>-6.849564119111082</v>
          </cell>
          <cell r="Z84">
            <v>1.560308783363219</v>
          </cell>
          <cell r="AA84">
            <v>2.9565702413477437</v>
          </cell>
          <cell r="AB84">
            <v>-0.7473021494407868</v>
          </cell>
          <cell r="AC84">
            <v>0.40343072713597455</v>
          </cell>
          <cell r="AD84">
            <v>-3.9077288312749996</v>
          </cell>
          <cell r="AE84">
            <v>-11.81767897657002</v>
          </cell>
          <cell r="AF84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2">
          <cell r="Y92">
            <v>0</v>
          </cell>
          <cell r="Z92" t="e">
            <v>#DIV/0!</v>
          </cell>
          <cell r="AA92" t="e">
            <v>#DIV/0!</v>
          </cell>
          <cell r="AB92" t="e">
            <v>#DIV/0!</v>
          </cell>
          <cell r="AC92">
            <v>0</v>
          </cell>
          <cell r="AD92" t="e">
            <v>#DIV/0!</v>
          </cell>
          <cell r="AE92" t="e">
            <v>#DIV/0!</v>
          </cell>
          <cell r="AF92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2">
          <cell r="AF102">
            <v>573.0965</v>
          </cell>
        </row>
        <row r="103">
          <cell r="B103" t="str">
            <v>Sources: Data provided by the Indonesian authorities; and IMF staff estimates.</v>
          </cell>
        </row>
        <row r="104">
          <cell r="B104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ë_dhëna_fillestare"/>
      <sheetName val="P2. Buxheti Total 2013 sip Prog"/>
      <sheetName val="Tab_1_Të_Ardhura 2013"/>
      <sheetName val="Pagat databaze 2011-2012"/>
      <sheetName val="P 3. Permb  Pagave Fak 2011"/>
      <sheetName val="Pla_Manaxh_Fakt2011 "/>
      <sheetName val="A_Baze_v2011"/>
      <sheetName val="A_M_Pergj_v 2011"/>
      <sheetName val="Arsimi_profesional_v2011"/>
      <sheetName val="Arsimi_i_larte_4inst_2011"/>
      <sheetName val="Arsimi i larte Publik_v2011"/>
      <sheetName val="Pagat databaze v2012"/>
      <sheetName val="P 3. Permbledhese e Pagave_2012"/>
      <sheetName val="Pla_Manaxh_MASH_2012"/>
      <sheetName val="A_Baze_2012"/>
      <sheetName val="A_M_Pergj_2012"/>
      <sheetName val="Arsimi_profesional_2012"/>
      <sheetName val="Arsimi i larte_2012"/>
      <sheetName val="Arsimi_i_larte_3inst_2012"/>
      <sheetName val="Pagat databaze (2012-2013 Vilm)"/>
      <sheetName val="TOTAL_MASH_2013"/>
      <sheetName val="Pla_Manaxh_2013"/>
      <sheetName val="A_Baze_2013"/>
      <sheetName val="A_M_Pergj_2013"/>
      <sheetName val="Arsimi_profesional_2013"/>
      <sheetName val="Arsimi_i_larte_3inst_2013"/>
      <sheetName val="Arsimi i larte Publik_2013"/>
      <sheetName val="P 4. Nr i punonjesve"/>
      <sheetName val="P5. Art.602"/>
      <sheetName val="602 Planif Menaxh 2011- 2015"/>
      <sheetName val="602 Arsimi Baze 2011-2015"/>
      <sheetName val="602 Arsimi M pergj 2011-2015"/>
      <sheetName val="602 Arsimi Profes 2011-2015"/>
      <sheetName val="602 Arsimi I larte 2011-2012"/>
      <sheetName val="P6. Art 603 2011-2015"/>
      <sheetName val="P7. Art 604 2011 -2015"/>
      <sheetName val="Aneksi Formula IAL 2013"/>
      <sheetName val="P8. Art 605  2011-2015 "/>
      <sheetName val="P9. Art 606 2011-2015"/>
      <sheetName val="P2. Buxheti Cash flow Viti 2013"/>
      <sheetName val="P10. Cash Flow 2013"/>
      <sheetName val="P.11 Inv. Brend 2012-2015 "/>
      <sheetName val="P.12 Fin. Huaj 2012-2015"/>
      <sheetName val="Compatibility Repor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1.1"/>
      <sheetName val="Tab_3"/>
      <sheetName val="Tab_3_"/>
      <sheetName val="Tab_4"/>
      <sheetName val="Tab_5"/>
      <sheetName val="Tab_5_"/>
      <sheetName val="Tab_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="110" zoomScaleNormal="110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6" sqref="I46"/>
    </sheetView>
  </sheetViews>
  <sheetFormatPr defaultColWidth="9.140625" defaultRowHeight="12.75"/>
  <cols>
    <col min="1" max="1" width="3.8515625" style="5" bestFit="1" customWidth="1"/>
    <col min="2" max="2" width="51.28125" style="5" customWidth="1"/>
    <col min="3" max="3" width="11.140625" style="5" customWidth="1"/>
    <col min="4" max="4" width="11.28125" style="5" customWidth="1"/>
    <col min="5" max="5" width="10.7109375" style="5" customWidth="1"/>
    <col min="6" max="6" width="9.421875" style="5" customWidth="1"/>
    <col min="7" max="7" width="10.57421875" style="5" customWidth="1"/>
    <col min="8" max="8" width="9.421875" style="5" customWidth="1"/>
    <col min="9" max="9" width="10.7109375" style="5" customWidth="1"/>
    <col min="10" max="10" width="9.57421875" style="5" customWidth="1"/>
    <col min="11" max="11" width="11.8515625" style="5" customWidth="1"/>
    <col min="12" max="12" width="10.00390625" style="5" customWidth="1"/>
    <col min="13" max="13" width="11.7109375" style="5" customWidth="1"/>
    <col min="14" max="14" width="9.28125" style="5" customWidth="1"/>
    <col min="15" max="15" width="43.00390625" style="5" bestFit="1" customWidth="1"/>
    <col min="16" max="16384" width="9.140625" style="5" customWidth="1"/>
  </cols>
  <sheetData>
    <row r="1" spans="2:12" ht="15.75">
      <c r="B1" s="14" t="s">
        <v>186</v>
      </c>
      <c r="K1" s="4"/>
      <c r="L1" s="4"/>
    </row>
    <row r="2" spans="1:15" ht="15.75">
      <c r="A2" s="15"/>
      <c r="B2" s="16" t="s">
        <v>187</v>
      </c>
      <c r="M2" s="100"/>
      <c r="O2" s="17"/>
    </row>
    <row r="3" spans="1:15" ht="15.75" thickBot="1">
      <c r="A3" s="18"/>
      <c r="C3" s="19"/>
      <c r="D3" s="19"/>
      <c r="E3" s="54"/>
      <c r="F3" s="54"/>
      <c r="G3" s="54"/>
      <c r="H3" s="54"/>
      <c r="I3" s="54"/>
      <c r="J3" s="54"/>
      <c r="K3" s="54"/>
      <c r="L3" s="54"/>
      <c r="M3" s="54"/>
      <c r="N3" s="54"/>
      <c r="O3" s="20" t="s">
        <v>131</v>
      </c>
    </row>
    <row r="4" spans="1:15" ht="42" customHeight="1" thickBot="1" thickTop="1">
      <c r="A4" s="11" t="s">
        <v>1</v>
      </c>
      <c r="B4" s="12" t="s">
        <v>2</v>
      </c>
      <c r="C4" s="87" t="s">
        <v>188</v>
      </c>
      <c r="D4" s="88" t="s">
        <v>185</v>
      </c>
      <c r="E4" s="87" t="s">
        <v>189</v>
      </c>
      <c r="F4" s="88" t="s">
        <v>170</v>
      </c>
      <c r="G4" s="87" t="s">
        <v>190</v>
      </c>
      <c r="H4" s="88" t="s">
        <v>170</v>
      </c>
      <c r="I4" s="89" t="s">
        <v>178</v>
      </c>
      <c r="J4" s="90" t="s">
        <v>170</v>
      </c>
      <c r="K4" s="87" t="s">
        <v>182</v>
      </c>
      <c r="L4" s="88" t="s">
        <v>170</v>
      </c>
      <c r="M4" s="87" t="s">
        <v>191</v>
      </c>
      <c r="N4" s="88" t="s">
        <v>170</v>
      </c>
      <c r="O4" s="13" t="s">
        <v>3</v>
      </c>
    </row>
    <row r="5" spans="1:15" ht="13.5" thickTop="1">
      <c r="A5" s="21"/>
      <c r="B5" s="22" t="s">
        <v>4</v>
      </c>
      <c r="C5" s="63">
        <v>425904.77999999997</v>
      </c>
      <c r="D5" s="55">
        <f>C5/C$100</f>
        <v>0.259053991979847</v>
      </c>
      <c r="E5" s="63">
        <f>+E6+E10+E26</f>
        <v>510950.98999999993</v>
      </c>
      <c r="F5" s="55">
        <f aca="true" t="shared" si="0" ref="F5:F31">E5/$E$100</f>
        <v>0.27036745331097567</v>
      </c>
      <c r="G5" s="63">
        <f>+G6+G10+G26</f>
        <v>576830.9</v>
      </c>
      <c r="H5" s="55">
        <f>G5/$G$100</f>
        <v>0.2802660649606485</v>
      </c>
      <c r="I5" s="71">
        <f>+I6+I10+I26</f>
        <v>631711</v>
      </c>
      <c r="J5" s="72">
        <f>I5/$I$100</f>
        <v>0.2902949646438688</v>
      </c>
      <c r="K5" s="63">
        <f>+K6+K10+K26</f>
        <v>646792.3817904447</v>
      </c>
      <c r="L5" s="55">
        <f>K5/$K$100</f>
        <v>0.2829512218950025</v>
      </c>
      <c r="M5" s="63">
        <f>+M6+M10+M26</f>
        <v>678527.5823894702</v>
      </c>
      <c r="N5" s="55">
        <f>M5/$M$100</f>
        <v>0.28250209684077443</v>
      </c>
      <c r="O5" s="23" t="s">
        <v>5</v>
      </c>
    </row>
    <row r="6" spans="1:15" ht="12.75">
      <c r="A6" s="8" t="s">
        <v>6</v>
      </c>
      <c r="B6" s="24" t="s">
        <v>7</v>
      </c>
      <c r="C6" s="63">
        <v>8294.49</v>
      </c>
      <c r="D6" s="55">
        <f>C6/C$100</f>
        <v>0.005045073093419899</v>
      </c>
      <c r="E6" s="63">
        <f>SUM(E7:E9)</f>
        <v>13050.06</v>
      </c>
      <c r="F6" s="55">
        <f t="shared" si="0"/>
        <v>0.006905381449119869</v>
      </c>
      <c r="G6" s="63">
        <f>SUM(G7:G9)</f>
        <v>13993.9</v>
      </c>
      <c r="H6" s="55">
        <f>G6/$G$100</f>
        <v>0.0067992461680759795</v>
      </c>
      <c r="I6" s="71">
        <f>SUM(I7:I9)</f>
        <v>20958</v>
      </c>
      <c r="J6" s="72">
        <f>I6/$I$100</f>
        <v>0.009630989279917877</v>
      </c>
      <c r="K6" s="63">
        <f>SUM(K7:K9)</f>
        <v>13956.5</v>
      </c>
      <c r="L6" s="55">
        <f>K6/$K$100</f>
        <v>0.006105527584363304</v>
      </c>
      <c r="M6" s="63">
        <f>SUM(M7:M9)</f>
        <v>13364.5</v>
      </c>
      <c r="N6" s="55">
        <f>M6/$M$100</f>
        <v>0.005564253202401754</v>
      </c>
      <c r="O6" s="25" t="s">
        <v>8</v>
      </c>
    </row>
    <row r="7" spans="1:15" s="27" customFormat="1" ht="14.25">
      <c r="A7" s="26"/>
      <c r="B7" s="9" t="s">
        <v>168</v>
      </c>
      <c r="C7" s="64">
        <v>1461</v>
      </c>
      <c r="D7" s="56">
        <f>C7/C$100</f>
        <v>0.0008886443638471411</v>
      </c>
      <c r="E7" s="64">
        <v>4191.36</v>
      </c>
      <c r="F7" s="56">
        <f t="shared" si="0"/>
        <v>0.002217839580092586</v>
      </c>
      <c r="G7" s="64">
        <v>2993.9</v>
      </c>
      <c r="H7" s="56">
        <f>G7/$G$100</f>
        <v>0.0014546526059642183</v>
      </c>
      <c r="I7" s="73">
        <v>8958</v>
      </c>
      <c r="J7" s="74">
        <f>I7/$I$100</f>
        <v>0.00411653793155379</v>
      </c>
      <c r="K7" s="64">
        <v>1956.4999999999998</v>
      </c>
      <c r="L7" s="56">
        <f>K7/$K$100</f>
        <v>0.0008559069049408378</v>
      </c>
      <c r="M7" s="64">
        <v>864.5</v>
      </c>
      <c r="N7" s="56">
        <f>M7/$M$100</f>
        <v>0.0003599309284654358</v>
      </c>
      <c r="O7" s="10" t="s">
        <v>140</v>
      </c>
    </row>
    <row r="8" spans="1:15" s="27" customFormat="1" ht="14.25">
      <c r="A8" s="26"/>
      <c r="B8" s="9" t="s">
        <v>174</v>
      </c>
      <c r="C8" s="64"/>
      <c r="D8" s="56"/>
      <c r="E8" s="64">
        <v>131.86</v>
      </c>
      <c r="F8" s="56">
        <f t="shared" si="0"/>
        <v>6.97731349802948E-05</v>
      </c>
      <c r="H8" s="56"/>
      <c r="I8" s="73"/>
      <c r="J8" s="74"/>
      <c r="K8" s="64"/>
      <c r="L8" s="56"/>
      <c r="M8" s="64"/>
      <c r="N8" s="56"/>
      <c r="O8" s="10" t="s">
        <v>175</v>
      </c>
    </row>
    <row r="9" spans="1:15" s="27" customFormat="1" ht="14.25">
      <c r="A9" s="26"/>
      <c r="B9" s="9" t="s">
        <v>179</v>
      </c>
      <c r="C9" s="64"/>
      <c r="D9" s="56"/>
      <c r="E9" s="64">
        <v>8726.84</v>
      </c>
      <c r="F9" s="56">
        <f t="shared" si="0"/>
        <v>0.0046177687340469885</v>
      </c>
      <c r="G9" s="64">
        <v>11000</v>
      </c>
      <c r="H9" s="56">
        <f aca="true" t="shared" si="1" ref="H9:H31">G9/$G$100</f>
        <v>0.0053445935621117616</v>
      </c>
      <c r="I9" s="73">
        <v>12000</v>
      </c>
      <c r="J9" s="74">
        <f aca="true" t="shared" si="2" ref="J9:J31">I9/$I$100</f>
        <v>0.005514451348364086</v>
      </c>
      <c r="K9" s="64">
        <v>12000</v>
      </c>
      <c r="L9" s="56">
        <f aca="true" t="shared" si="3" ref="L9:L31">K9/$K$100</f>
        <v>0.005249620679422466</v>
      </c>
      <c r="M9" s="64">
        <v>12500</v>
      </c>
      <c r="N9" s="56">
        <f aca="true" t="shared" si="4" ref="N9:N31">M9/$M$100</f>
        <v>0.005204322273936319</v>
      </c>
      <c r="O9" s="10"/>
    </row>
    <row r="10" spans="1:15" ht="12.75">
      <c r="A10" s="8" t="s">
        <v>9</v>
      </c>
      <c r="B10" s="24" t="s">
        <v>10</v>
      </c>
      <c r="C10" s="63">
        <v>398657.70999999996</v>
      </c>
      <c r="D10" s="55">
        <f aca="true" t="shared" si="5" ref="D10:D31">C10/C$100</f>
        <v>0.24248112737557015</v>
      </c>
      <c r="E10" s="63">
        <f>+E11+E18+E22</f>
        <v>475611.87999999995</v>
      </c>
      <c r="F10" s="55">
        <f t="shared" si="0"/>
        <v>0.251667919774547</v>
      </c>
      <c r="G10" s="63">
        <f>+G11+G18+G22</f>
        <v>540187</v>
      </c>
      <c r="H10" s="55">
        <f t="shared" si="1"/>
        <v>0.26246181477604236</v>
      </c>
      <c r="I10" s="71">
        <f>+I11+I18+I22</f>
        <v>587853</v>
      </c>
      <c r="J10" s="72">
        <f t="shared" si="2"/>
        <v>0.27014056404082276</v>
      </c>
      <c r="K10" s="63">
        <f>+K11+K18+K22</f>
        <v>609435.8817904447</v>
      </c>
      <c r="L10" s="55">
        <f t="shared" si="3"/>
        <v>0.26660893398576535</v>
      </c>
      <c r="M10" s="63">
        <f>+M11+M18+M22</f>
        <v>641163.0823894702</v>
      </c>
      <c r="N10" s="55">
        <f t="shared" si="4"/>
        <v>0.26694554487241495</v>
      </c>
      <c r="O10" s="25" t="s">
        <v>11</v>
      </c>
    </row>
    <row r="11" spans="1:15" ht="12.75">
      <c r="A11" s="8" t="s">
        <v>12</v>
      </c>
      <c r="B11" s="24" t="s">
        <v>13</v>
      </c>
      <c r="C11" s="63">
        <v>278984.06999999995</v>
      </c>
      <c r="D11" s="55">
        <f t="shared" si="5"/>
        <v>0.16969036372938825</v>
      </c>
      <c r="E11" s="63">
        <f>SUM(E12:E17)</f>
        <v>338073.49999999994</v>
      </c>
      <c r="F11" s="55">
        <f t="shared" si="0"/>
        <v>0.1788900951673039</v>
      </c>
      <c r="G11" s="63">
        <f>SUM(G12:G17)</f>
        <v>395000</v>
      </c>
      <c r="H11" s="55">
        <f t="shared" si="1"/>
        <v>0.19191949609401324</v>
      </c>
      <c r="I11" s="71">
        <f>SUM(I12:I17)</f>
        <v>431200</v>
      </c>
      <c r="J11" s="72">
        <f t="shared" si="2"/>
        <v>0.19815261845121615</v>
      </c>
      <c r="K11" s="97">
        <f>SUM(K12:K17)</f>
        <v>444329.014296595</v>
      </c>
      <c r="L11" s="55">
        <f t="shared" si="3"/>
        <v>0.1943798984932338</v>
      </c>
      <c r="M11" s="97">
        <f>SUM(M12:M17)</f>
        <v>467688.68845703645</v>
      </c>
      <c r="N11" s="55">
        <f t="shared" si="4"/>
        <v>0.19472021268840148</v>
      </c>
      <c r="O11" s="25" t="s">
        <v>14</v>
      </c>
    </row>
    <row r="12" spans="1:15" ht="13.5">
      <c r="A12" s="6"/>
      <c r="B12" s="7" t="s">
        <v>15</v>
      </c>
      <c r="C12" s="65">
        <v>130353.86</v>
      </c>
      <c r="D12" s="57">
        <f t="shared" si="5"/>
        <v>0.07928694250151902</v>
      </c>
      <c r="E12" s="65">
        <v>161536.4</v>
      </c>
      <c r="F12" s="57">
        <f t="shared" si="0"/>
        <v>0.08547627060087132</v>
      </c>
      <c r="G12" s="65">
        <v>190000</v>
      </c>
      <c r="H12" s="57">
        <f t="shared" si="1"/>
        <v>0.09231570698193042</v>
      </c>
      <c r="I12" s="75">
        <v>210900</v>
      </c>
      <c r="J12" s="76">
        <f t="shared" si="2"/>
        <v>0.09691648244749881</v>
      </c>
      <c r="K12" s="65">
        <v>221750.2950135712</v>
      </c>
      <c r="L12" s="57">
        <f t="shared" si="3"/>
        <v>0.09700874453093966</v>
      </c>
      <c r="M12" s="65">
        <v>233537.50517000118</v>
      </c>
      <c r="N12" s="57">
        <f t="shared" si="4"/>
        <v>0.09723235519646042</v>
      </c>
      <c r="O12" s="2" t="s">
        <v>93</v>
      </c>
    </row>
    <row r="13" spans="1:15" ht="13.5">
      <c r="A13" s="6"/>
      <c r="B13" s="7" t="s">
        <v>16</v>
      </c>
      <c r="C13" s="65">
        <v>28381.13</v>
      </c>
      <c r="D13" s="57">
        <f t="shared" si="5"/>
        <v>0.017262649701651617</v>
      </c>
      <c r="E13" s="65">
        <v>35610.18</v>
      </c>
      <c r="F13" s="57">
        <f t="shared" si="0"/>
        <v>0.018842969026335463</v>
      </c>
      <c r="G13" s="65">
        <v>46000</v>
      </c>
      <c r="H13" s="57">
        <f t="shared" si="1"/>
        <v>0.022350118532467364</v>
      </c>
      <c r="I13" s="75">
        <v>49500</v>
      </c>
      <c r="J13" s="76">
        <f t="shared" si="2"/>
        <v>0.022747111812001855</v>
      </c>
      <c r="K13" s="65">
        <v>52046.65530190504</v>
      </c>
      <c r="L13" s="57">
        <f t="shared" si="3"/>
        <v>0.02276876649730447</v>
      </c>
      <c r="M13" s="65">
        <v>54791.24876245861</v>
      </c>
      <c r="N13" s="57">
        <f t="shared" si="4"/>
        <v>0.022812105308099927</v>
      </c>
      <c r="O13" s="2" t="s">
        <v>17</v>
      </c>
    </row>
    <row r="14" spans="1:15" ht="13.5">
      <c r="A14" s="6"/>
      <c r="B14" s="7" t="s">
        <v>18</v>
      </c>
      <c r="C14" s="65">
        <v>44521.21</v>
      </c>
      <c r="D14" s="57">
        <f t="shared" si="5"/>
        <v>0.027079755193809018</v>
      </c>
      <c r="E14" s="65">
        <v>51636.84</v>
      </c>
      <c r="F14" s="57">
        <f t="shared" si="0"/>
        <v>0.027323405181828343</v>
      </c>
      <c r="G14" s="65">
        <v>55000</v>
      </c>
      <c r="H14" s="57">
        <f t="shared" si="1"/>
        <v>0.026722967810558808</v>
      </c>
      <c r="I14" s="75">
        <v>59000</v>
      </c>
      <c r="J14" s="76">
        <f t="shared" si="2"/>
        <v>0.027112719129456755</v>
      </c>
      <c r="K14" s="65">
        <v>62035.407329543385</v>
      </c>
      <c r="L14" s="57">
        <f t="shared" si="3"/>
        <v>0.027138529764463914</v>
      </c>
      <c r="M14" s="65">
        <v>65306.74094919309</v>
      </c>
      <c r="N14" s="57">
        <f t="shared" si="4"/>
        <v>0.027190186124805973</v>
      </c>
      <c r="O14" s="2" t="s">
        <v>19</v>
      </c>
    </row>
    <row r="15" spans="1:15" ht="13.5">
      <c r="A15" s="6"/>
      <c r="B15" s="7" t="s">
        <v>20</v>
      </c>
      <c r="C15" s="65">
        <v>33657.58</v>
      </c>
      <c r="D15" s="57">
        <f t="shared" si="5"/>
        <v>0.020472018321515576</v>
      </c>
      <c r="E15" s="65">
        <v>39312.05</v>
      </c>
      <c r="F15" s="57">
        <f t="shared" si="0"/>
        <v>0.020801797140922937</v>
      </c>
      <c r="G15" s="65">
        <v>47000</v>
      </c>
      <c r="H15" s="57">
        <f t="shared" si="1"/>
        <v>0.022835990674477526</v>
      </c>
      <c r="I15" s="75">
        <v>49000</v>
      </c>
      <c r="J15" s="76">
        <f t="shared" si="2"/>
        <v>0.022517343005820017</v>
      </c>
      <c r="K15" s="65">
        <v>51515.19851097671</v>
      </c>
      <c r="L15" s="57">
        <f t="shared" si="3"/>
        <v>0.022536270950648064</v>
      </c>
      <c r="M15" s="65">
        <v>54180.251286568964</v>
      </c>
      <c r="N15" s="57">
        <f t="shared" si="4"/>
        <v>0.02255771908625262</v>
      </c>
      <c r="O15" s="2" t="s">
        <v>21</v>
      </c>
    </row>
    <row r="16" spans="1:15" ht="13.5">
      <c r="A16" s="6"/>
      <c r="B16" s="7" t="s">
        <v>22</v>
      </c>
      <c r="C16" s="65">
        <v>35829</v>
      </c>
      <c r="D16" s="57">
        <f t="shared" si="5"/>
        <v>0.02179277132941767</v>
      </c>
      <c r="E16" s="65">
        <v>42520.56</v>
      </c>
      <c r="F16" s="57">
        <f t="shared" si="0"/>
        <v>0.022499565996645866</v>
      </c>
      <c r="G16" s="65">
        <v>48500</v>
      </c>
      <c r="H16" s="57">
        <f t="shared" si="1"/>
        <v>0.023564798887492765</v>
      </c>
      <c r="I16" s="75">
        <v>54300</v>
      </c>
      <c r="J16" s="76">
        <f t="shared" si="2"/>
        <v>0.02495289235134749</v>
      </c>
      <c r="K16" s="65">
        <v>48052.653694817054</v>
      </c>
      <c r="L16" s="57">
        <f t="shared" si="3"/>
        <v>0.021021517044786497</v>
      </c>
      <c r="M16" s="65">
        <v>50490.5248423604</v>
      </c>
      <c r="N16" s="57">
        <f t="shared" si="4"/>
        <v>0.0210215170447865</v>
      </c>
      <c r="O16" s="2" t="s">
        <v>23</v>
      </c>
    </row>
    <row r="17" spans="1:15" ht="13.5">
      <c r="A17" s="6"/>
      <c r="B17" s="7" t="s">
        <v>24</v>
      </c>
      <c r="C17" s="65">
        <v>6241.29</v>
      </c>
      <c r="D17" s="57">
        <f t="shared" si="5"/>
        <v>0.003796226681475375</v>
      </c>
      <c r="E17" s="65">
        <v>7457.47</v>
      </c>
      <c r="F17" s="57">
        <f t="shared" si="0"/>
        <v>0.003946087220699977</v>
      </c>
      <c r="G17" s="65">
        <v>8500</v>
      </c>
      <c r="H17" s="57">
        <f t="shared" si="1"/>
        <v>0.004129913207086361</v>
      </c>
      <c r="I17" s="75">
        <v>8500</v>
      </c>
      <c r="J17" s="76">
        <f t="shared" si="2"/>
        <v>0.0039060697050912275</v>
      </c>
      <c r="K17" s="65">
        <v>8928.804445781674</v>
      </c>
      <c r="L17" s="57">
        <f t="shared" si="3"/>
        <v>0.0039060697050912275</v>
      </c>
      <c r="M17" s="65">
        <v>9382.417446454203</v>
      </c>
      <c r="N17" s="57">
        <f t="shared" si="4"/>
        <v>0.0039063299279960256</v>
      </c>
      <c r="O17" s="2" t="s">
        <v>25</v>
      </c>
    </row>
    <row r="18" spans="1:15" ht="12.75">
      <c r="A18" s="8" t="s">
        <v>26</v>
      </c>
      <c r="B18" s="24" t="s">
        <v>27</v>
      </c>
      <c r="C18" s="63">
        <v>21974.99</v>
      </c>
      <c r="D18" s="55">
        <f t="shared" si="5"/>
        <v>0.01336615401033353</v>
      </c>
      <c r="E18" s="63">
        <f>SUM(E19:E21)</f>
        <v>26666.449999999997</v>
      </c>
      <c r="F18" s="55">
        <f t="shared" si="0"/>
        <v>0.014110433909413637</v>
      </c>
      <c r="G18" s="63">
        <f>SUM(G19:G21)</f>
        <v>27632</v>
      </c>
      <c r="H18" s="55">
        <f t="shared" si="1"/>
        <v>0.013425619028024744</v>
      </c>
      <c r="I18" s="71">
        <f>SUM(I19:I21)</f>
        <v>29153</v>
      </c>
      <c r="J18" s="72">
        <f t="shared" si="2"/>
        <v>0.013396900013238183</v>
      </c>
      <c r="K18" s="63">
        <f>SUM(K19:K21)</f>
        <v>30516.15228898131</v>
      </c>
      <c r="L18" s="55">
        <f t="shared" si="3"/>
        <v>0.013349852009386792</v>
      </c>
      <c r="M18" s="63">
        <f>SUM(M19:M21)</f>
        <v>31972.58614438862</v>
      </c>
      <c r="N18" s="55">
        <f t="shared" si="4"/>
        <v>0.013311651378127154</v>
      </c>
      <c r="O18" s="25" t="s">
        <v>28</v>
      </c>
    </row>
    <row r="19" spans="1:15" ht="13.5">
      <c r="A19" s="6"/>
      <c r="B19" s="7" t="s">
        <v>29</v>
      </c>
      <c r="C19" s="65">
        <v>16467.97</v>
      </c>
      <c r="D19" s="57">
        <f t="shared" si="5"/>
        <v>0.01001654259035168</v>
      </c>
      <c r="E19" s="65">
        <v>20165.67</v>
      </c>
      <c r="F19" s="57">
        <f t="shared" si="0"/>
        <v>0.010670574964948288</v>
      </c>
      <c r="G19" s="65">
        <v>21445</v>
      </c>
      <c r="H19" s="57">
        <f t="shared" si="1"/>
        <v>0.010419528085407883</v>
      </c>
      <c r="I19" s="75">
        <v>22191</v>
      </c>
      <c r="J19" s="76">
        <f t="shared" si="2"/>
        <v>0.010197599155962286</v>
      </c>
      <c r="K19" s="65">
        <v>23310.48228898131</v>
      </c>
      <c r="L19" s="57">
        <f t="shared" si="3"/>
        <v>0.010197599155962286</v>
      </c>
      <c r="M19" s="65">
        <v>24493.10068438862</v>
      </c>
      <c r="N19" s="57">
        <f t="shared" si="4"/>
        <v>0.010197599155962286</v>
      </c>
      <c r="O19" s="2" t="s">
        <v>28</v>
      </c>
    </row>
    <row r="20" spans="1:15" ht="13.5">
      <c r="A20" s="6"/>
      <c r="B20" s="7" t="s">
        <v>96</v>
      </c>
      <c r="C20" s="65">
        <v>5123.5</v>
      </c>
      <c r="D20" s="57">
        <f t="shared" si="5"/>
        <v>0.0031163377126425923</v>
      </c>
      <c r="E20" s="65">
        <v>6115.94</v>
      </c>
      <c r="F20" s="57">
        <f t="shared" si="0"/>
        <v>0.0032362225629560455</v>
      </c>
      <c r="G20" s="65">
        <v>6187</v>
      </c>
      <c r="H20" s="57">
        <f t="shared" si="1"/>
        <v>0.0030060909426168608</v>
      </c>
      <c r="I20" s="75">
        <v>6962</v>
      </c>
      <c r="J20" s="76">
        <f t="shared" si="2"/>
        <v>0.0031993008572758974</v>
      </c>
      <c r="K20" s="65">
        <v>7205.669999999999</v>
      </c>
      <c r="L20" s="57">
        <f t="shared" si="3"/>
        <v>0.0031522528534245063</v>
      </c>
      <c r="M20" s="65">
        <v>7479.485459999999</v>
      </c>
      <c r="N20" s="57">
        <f t="shared" si="4"/>
        <v>0.003114052222164866</v>
      </c>
      <c r="O20" s="2" t="s">
        <v>30</v>
      </c>
    </row>
    <row r="21" spans="1:15" ht="13.5">
      <c r="A21" s="6"/>
      <c r="B21" s="7" t="s">
        <v>122</v>
      </c>
      <c r="C21" s="65">
        <v>383.52</v>
      </c>
      <c r="D21" s="57">
        <f t="shared" si="5"/>
        <v>0.0002332737073392577</v>
      </c>
      <c r="E21" s="65">
        <v>384.84</v>
      </c>
      <c r="F21" s="57">
        <f t="shared" si="0"/>
        <v>0.00020363638150930265</v>
      </c>
      <c r="G21" s="65">
        <v>0</v>
      </c>
      <c r="H21" s="57">
        <f t="shared" si="1"/>
        <v>0</v>
      </c>
      <c r="I21" s="75">
        <v>0</v>
      </c>
      <c r="J21" s="76">
        <f t="shared" si="2"/>
        <v>0</v>
      </c>
      <c r="K21" s="65">
        <v>0</v>
      </c>
      <c r="L21" s="57">
        <f t="shared" si="3"/>
        <v>0</v>
      </c>
      <c r="M21" s="65">
        <v>0</v>
      </c>
      <c r="N21" s="57">
        <f t="shared" si="4"/>
        <v>0</v>
      </c>
      <c r="O21" s="2" t="s">
        <v>125</v>
      </c>
    </row>
    <row r="22" spans="1:15" ht="12.75">
      <c r="A22" s="8" t="s">
        <v>31</v>
      </c>
      <c r="B22" s="24" t="s">
        <v>104</v>
      </c>
      <c r="C22" s="63">
        <v>97698.65000000001</v>
      </c>
      <c r="D22" s="55">
        <f t="shared" si="5"/>
        <v>0.05942460963584839</v>
      </c>
      <c r="E22" s="63">
        <f>SUM(E23:E25)</f>
        <v>110871.93000000001</v>
      </c>
      <c r="F22" s="55">
        <f t="shared" si="0"/>
        <v>0.058667390697829495</v>
      </c>
      <c r="G22" s="63">
        <f>SUM(G23:G25)</f>
        <v>117555</v>
      </c>
      <c r="H22" s="55">
        <f t="shared" si="1"/>
        <v>0.05711669965400437</v>
      </c>
      <c r="I22" s="71">
        <f>SUM(I23:I25)</f>
        <v>127500</v>
      </c>
      <c r="J22" s="72">
        <f t="shared" si="2"/>
        <v>0.05859104557636841</v>
      </c>
      <c r="K22" s="63">
        <f>SUM(K23:K25)</f>
        <v>134590.71520486847</v>
      </c>
      <c r="L22" s="55">
        <f t="shared" si="3"/>
        <v>0.05887918348314477</v>
      </c>
      <c r="M22" s="63">
        <f>SUM(M23:M25)</f>
        <v>141501.8077880452</v>
      </c>
      <c r="N22" s="55">
        <f t="shared" si="4"/>
        <v>0.05891368080588634</v>
      </c>
      <c r="O22" s="25" t="s">
        <v>105</v>
      </c>
    </row>
    <row r="23" spans="1:15" ht="13.5">
      <c r="A23" s="6"/>
      <c r="B23" s="7" t="s">
        <v>0</v>
      </c>
      <c r="C23" s="66">
        <v>83514.83</v>
      </c>
      <c r="D23" s="58">
        <f t="shared" si="5"/>
        <v>0.05079738739024787</v>
      </c>
      <c r="E23" s="66">
        <v>94900.11</v>
      </c>
      <c r="F23" s="58">
        <f t="shared" si="0"/>
        <v>0.050215972885445354</v>
      </c>
      <c r="G23" s="66">
        <v>100795</v>
      </c>
      <c r="H23" s="58">
        <f t="shared" si="1"/>
        <v>0.04897348255391409</v>
      </c>
      <c r="I23" s="77">
        <v>109423</v>
      </c>
      <c r="J23" s="78">
        <f t="shared" si="2"/>
        <v>0.05028398415767028</v>
      </c>
      <c r="K23" s="66">
        <v>115566.83684950214</v>
      </c>
      <c r="L23" s="58">
        <f t="shared" si="3"/>
        <v>0.050556838048382395</v>
      </c>
      <c r="M23" s="66">
        <v>121545.4941819893</v>
      </c>
      <c r="N23" s="58">
        <f t="shared" si="4"/>
        <v>0.05060495381343393</v>
      </c>
      <c r="O23" s="2" t="s">
        <v>32</v>
      </c>
    </row>
    <row r="24" spans="1:15" ht="13.5">
      <c r="A24" s="6"/>
      <c r="B24" s="7" t="s">
        <v>33</v>
      </c>
      <c r="C24" s="66">
        <v>13022.88</v>
      </c>
      <c r="D24" s="58">
        <f t="shared" si="5"/>
        <v>0.007921087551716397</v>
      </c>
      <c r="E24" s="66">
        <v>14540.58</v>
      </c>
      <c r="F24" s="58">
        <f t="shared" si="0"/>
        <v>0.007694083505473797</v>
      </c>
      <c r="G24" s="66">
        <v>15760</v>
      </c>
      <c r="H24" s="58">
        <f t="shared" si="1"/>
        <v>0.007657344958080124</v>
      </c>
      <c r="I24" s="77">
        <v>17077</v>
      </c>
      <c r="J24" s="78">
        <f t="shared" si="2"/>
        <v>0.007847523806334458</v>
      </c>
      <c r="K24" s="66">
        <v>18023.878355366312</v>
      </c>
      <c r="L24" s="58">
        <f t="shared" si="3"/>
        <v>0.0078848770448105</v>
      </c>
      <c r="M24" s="66">
        <v>18956.313606055894</v>
      </c>
      <c r="N24" s="58">
        <f t="shared" si="4"/>
        <v>0.007892381210537503</v>
      </c>
      <c r="O24" s="2" t="s">
        <v>34</v>
      </c>
    </row>
    <row r="25" spans="1:15" ht="13.5">
      <c r="A25" s="6"/>
      <c r="B25" s="7" t="s">
        <v>100</v>
      </c>
      <c r="C25" s="66">
        <v>1160.94</v>
      </c>
      <c r="D25" s="58">
        <f t="shared" si="5"/>
        <v>0.0007061346938841205</v>
      </c>
      <c r="E25" s="66">
        <v>1431.24</v>
      </c>
      <c r="F25" s="58">
        <f t="shared" si="0"/>
        <v>0.0007573343069103377</v>
      </c>
      <c r="G25" s="66">
        <v>1000</v>
      </c>
      <c r="H25" s="58">
        <f t="shared" si="1"/>
        <v>0.00048587214201016013</v>
      </c>
      <c r="I25" s="77">
        <v>1000</v>
      </c>
      <c r="J25" s="78">
        <f t="shared" si="2"/>
        <v>0.0004595376123636738</v>
      </c>
      <c r="K25" s="66">
        <v>1000</v>
      </c>
      <c r="L25" s="58">
        <f t="shared" si="3"/>
        <v>0.00043746838995187216</v>
      </c>
      <c r="M25" s="66">
        <v>1000</v>
      </c>
      <c r="N25" s="58">
        <f t="shared" si="4"/>
        <v>0.0004163457819149055</v>
      </c>
      <c r="O25" s="2" t="s">
        <v>101</v>
      </c>
    </row>
    <row r="26" spans="1:15" ht="12.75">
      <c r="A26" s="8" t="s">
        <v>35</v>
      </c>
      <c r="B26" s="24" t="s">
        <v>36</v>
      </c>
      <c r="C26" s="63">
        <v>18952.579999999998</v>
      </c>
      <c r="D26" s="55">
        <f t="shared" si="5"/>
        <v>0.011527791510856979</v>
      </c>
      <c r="E26" s="63">
        <f>SUM(E27:E31)</f>
        <v>22289.05</v>
      </c>
      <c r="F26" s="55">
        <f t="shared" si="0"/>
        <v>0.01179415208730881</v>
      </c>
      <c r="G26" s="63">
        <f>SUM(G27:G31)</f>
        <v>22650</v>
      </c>
      <c r="H26" s="55">
        <f t="shared" si="1"/>
        <v>0.011005004016530127</v>
      </c>
      <c r="I26" s="71">
        <f>SUM(I27:I31)</f>
        <v>22900</v>
      </c>
      <c r="J26" s="72">
        <f t="shared" si="2"/>
        <v>0.01052341132312813</v>
      </c>
      <c r="K26" s="63">
        <f>SUM(K27:K31)</f>
        <v>23400</v>
      </c>
      <c r="L26" s="55">
        <f t="shared" si="3"/>
        <v>0.01023676032487381</v>
      </c>
      <c r="M26" s="63">
        <f>SUM(M27:M31)</f>
        <v>24000</v>
      </c>
      <c r="N26" s="55">
        <f t="shared" si="4"/>
        <v>0.009992298765957731</v>
      </c>
      <c r="O26" s="25" t="s">
        <v>37</v>
      </c>
    </row>
    <row r="27" spans="1:15" ht="13.5">
      <c r="A27" s="6"/>
      <c r="B27" s="7" t="s">
        <v>38</v>
      </c>
      <c r="C27" s="66">
        <v>1398.34</v>
      </c>
      <c r="D27" s="58">
        <f t="shared" si="5"/>
        <v>0.0008505317999603088</v>
      </c>
      <c r="E27" s="66">
        <v>1486.41</v>
      </c>
      <c r="F27" s="58">
        <f t="shared" si="0"/>
        <v>0.0007865272680574851</v>
      </c>
      <c r="G27" s="66">
        <v>1000</v>
      </c>
      <c r="H27" s="58">
        <f t="shared" si="1"/>
        <v>0.00048587214201016013</v>
      </c>
      <c r="I27" s="77">
        <v>1000</v>
      </c>
      <c r="J27" s="78">
        <f t="shared" si="2"/>
        <v>0.0004595376123636738</v>
      </c>
      <c r="K27" s="66">
        <v>900</v>
      </c>
      <c r="L27" s="58">
        <f t="shared" si="3"/>
        <v>0.000393721550956685</v>
      </c>
      <c r="M27" s="66">
        <v>900</v>
      </c>
      <c r="N27" s="58">
        <f t="shared" si="4"/>
        <v>0.00037471120372341494</v>
      </c>
      <c r="O27" s="2" t="s">
        <v>39</v>
      </c>
    </row>
    <row r="28" spans="1:15" ht="13.5">
      <c r="A28" s="6"/>
      <c r="B28" s="7" t="s">
        <v>40</v>
      </c>
      <c r="C28" s="66">
        <v>11885.08</v>
      </c>
      <c r="D28" s="58">
        <f t="shared" si="5"/>
        <v>0.007229027622089239</v>
      </c>
      <c r="E28" s="66">
        <v>12960.19</v>
      </c>
      <c r="F28" s="58">
        <f t="shared" si="0"/>
        <v>0.006857827136662118</v>
      </c>
      <c r="G28" s="66">
        <v>12300</v>
      </c>
      <c r="H28" s="58">
        <f t="shared" si="1"/>
        <v>0.00597622734672497</v>
      </c>
      <c r="I28" s="77">
        <v>12500</v>
      </c>
      <c r="J28" s="78">
        <f t="shared" si="2"/>
        <v>0.0057442201545459225</v>
      </c>
      <c r="K28" s="66">
        <v>12800</v>
      </c>
      <c r="L28" s="58">
        <f t="shared" si="3"/>
        <v>0.005599595391383964</v>
      </c>
      <c r="M28" s="66">
        <v>13200</v>
      </c>
      <c r="N28" s="58">
        <f t="shared" si="4"/>
        <v>0.005495764321276753</v>
      </c>
      <c r="O28" s="2" t="s">
        <v>41</v>
      </c>
    </row>
    <row r="29" spans="1:15" ht="13.5">
      <c r="A29" s="6"/>
      <c r="B29" s="7" t="s">
        <v>42</v>
      </c>
      <c r="C29" s="66">
        <v>264.88</v>
      </c>
      <c r="D29" s="58">
        <f t="shared" si="5"/>
        <v>0.0001611116489362291</v>
      </c>
      <c r="E29" s="66">
        <v>14.95</v>
      </c>
      <c r="F29" s="58">
        <f t="shared" si="0"/>
        <v>7.910726285116087E-06</v>
      </c>
      <c r="G29" s="66">
        <v>300</v>
      </c>
      <c r="H29" s="58">
        <f t="shared" si="1"/>
        <v>0.00014576164260304803</v>
      </c>
      <c r="I29" s="77">
        <v>300</v>
      </c>
      <c r="J29" s="78">
        <f t="shared" si="2"/>
        <v>0.00013786128370910214</v>
      </c>
      <c r="K29" s="66">
        <v>300</v>
      </c>
      <c r="L29" s="58">
        <f t="shared" si="3"/>
        <v>0.00013124051698556164</v>
      </c>
      <c r="M29" s="66">
        <v>300</v>
      </c>
      <c r="N29" s="58">
        <f t="shared" si="4"/>
        <v>0.00012490373457447164</v>
      </c>
      <c r="O29" s="2" t="s">
        <v>43</v>
      </c>
    </row>
    <row r="30" spans="1:15" ht="13.5">
      <c r="A30" s="6"/>
      <c r="B30" s="7" t="s">
        <v>97</v>
      </c>
      <c r="C30" s="66">
        <v>1585.97</v>
      </c>
      <c r="D30" s="58">
        <f t="shared" si="5"/>
        <v>0.0009646566062495895</v>
      </c>
      <c r="E30" s="66">
        <v>2863.13</v>
      </c>
      <c r="F30" s="58">
        <f t="shared" si="0"/>
        <v>0.0015150125584417675</v>
      </c>
      <c r="G30" s="66">
        <v>3400</v>
      </c>
      <c r="H30" s="58">
        <f t="shared" si="1"/>
        <v>0.0016519652828345444</v>
      </c>
      <c r="I30" s="77">
        <v>3500</v>
      </c>
      <c r="J30" s="78">
        <f t="shared" si="2"/>
        <v>0.0016083816432728585</v>
      </c>
      <c r="K30" s="66">
        <v>3700</v>
      </c>
      <c r="L30" s="58">
        <f t="shared" si="3"/>
        <v>0.0016186330428219272</v>
      </c>
      <c r="M30" s="66">
        <v>3800</v>
      </c>
      <c r="N30" s="58">
        <f t="shared" si="4"/>
        <v>0.001582113971276641</v>
      </c>
      <c r="O30" s="2" t="s">
        <v>98</v>
      </c>
    </row>
    <row r="31" spans="1:15" ht="14.25" thickBot="1">
      <c r="A31" s="6"/>
      <c r="B31" s="7" t="s">
        <v>44</v>
      </c>
      <c r="C31" s="66">
        <v>3818.31</v>
      </c>
      <c r="D31" s="58">
        <f t="shared" si="5"/>
        <v>0.0023224638336216135</v>
      </c>
      <c r="E31" s="66">
        <v>4964.37</v>
      </c>
      <c r="F31" s="58">
        <f t="shared" si="0"/>
        <v>0.002626874397862324</v>
      </c>
      <c r="G31" s="66">
        <v>5650</v>
      </c>
      <c r="H31" s="58">
        <f t="shared" si="1"/>
        <v>0.0027451776023574045</v>
      </c>
      <c r="I31" s="77">
        <v>5600</v>
      </c>
      <c r="J31" s="78">
        <f t="shared" si="2"/>
        <v>0.0025734106292365734</v>
      </c>
      <c r="K31" s="66">
        <v>5700</v>
      </c>
      <c r="L31" s="58">
        <f t="shared" si="3"/>
        <v>0.0024935698227256716</v>
      </c>
      <c r="M31" s="66">
        <v>5800</v>
      </c>
      <c r="N31" s="58">
        <f t="shared" si="4"/>
        <v>0.0024148055351064517</v>
      </c>
      <c r="O31" s="2" t="s">
        <v>99</v>
      </c>
    </row>
    <row r="32" spans="1:15" ht="13.5" thickTop="1">
      <c r="A32" s="28"/>
      <c r="B32" s="29"/>
      <c r="C32" s="67"/>
      <c r="D32" s="59"/>
      <c r="E32" s="67"/>
      <c r="F32" s="59"/>
      <c r="G32" s="67"/>
      <c r="H32" s="59"/>
      <c r="I32" s="79"/>
      <c r="J32" s="80"/>
      <c r="K32" s="67"/>
      <c r="L32" s="59"/>
      <c r="M32" s="67"/>
      <c r="N32" s="59"/>
      <c r="O32" s="30"/>
    </row>
    <row r="33" spans="1:15" ht="13.5">
      <c r="A33" s="6"/>
      <c r="B33" s="31" t="s">
        <v>45</v>
      </c>
      <c r="C33" s="63">
        <v>536278.6</v>
      </c>
      <c r="D33" s="55">
        <f>C33/C$100</f>
        <v>0.32618819667476756</v>
      </c>
      <c r="E33" s="63">
        <f>+E34+E69+E75+E83</f>
        <v>596279.39</v>
      </c>
      <c r="F33" s="55">
        <f>E33/$E$100</f>
        <v>0.3155185982438787</v>
      </c>
      <c r="G33" s="63">
        <f>+G34+G69+G75+G83</f>
        <v>660693.4066192603</v>
      </c>
      <c r="H33" s="55">
        <f aca="true" t="shared" si="6" ref="H33:H70">G33/$G$100</f>
        <v>0.3210125206860897</v>
      </c>
      <c r="I33" s="71">
        <f>+I34+I69+I75+I83</f>
        <v>687208.7332548285</v>
      </c>
      <c r="J33" s="72">
        <f aca="true" t="shared" si="7" ref="J33:J59">I33/$I$100</f>
        <v>0.3157982604753887</v>
      </c>
      <c r="K33" s="63">
        <f>+K34+K69+K75+K83</f>
        <v>697425.6419353678</v>
      </c>
      <c r="L33" s="55">
        <f aca="true" t="shared" si="8" ref="L33:L59">K33/$K$100</f>
        <v>0.30510167268861627</v>
      </c>
      <c r="M33" s="63">
        <f>+M34+M69+M75+M83</f>
        <v>730751.9240300538</v>
      </c>
      <c r="N33" s="55">
        <f aca="true" t="shared" si="9" ref="N33:N59">M33/$M$100</f>
        <v>0.30424548119611433</v>
      </c>
      <c r="O33" s="23" t="s">
        <v>46</v>
      </c>
    </row>
    <row r="34" spans="1:15" ht="12.75">
      <c r="A34" s="8" t="s">
        <v>6</v>
      </c>
      <c r="B34" s="24" t="s">
        <v>47</v>
      </c>
      <c r="C34" s="63">
        <v>421366.19</v>
      </c>
      <c r="D34" s="55">
        <f>C34/C$100</f>
        <v>0.2562934222171414</v>
      </c>
      <c r="E34" s="63">
        <f>+E35+E41+E45+E49+E50+E56+E64+E88</f>
        <v>464064.98000000004</v>
      </c>
      <c r="F34" s="55">
        <f>E34/$E$100</f>
        <v>0.24555792878179744</v>
      </c>
      <c r="G34" s="63">
        <f>+G35+G41+G45+G49+G50+G56+G64+G88</f>
        <v>504802.4066192603</v>
      </c>
      <c r="H34" s="55">
        <f t="shared" si="6"/>
        <v>0.24526942659598383</v>
      </c>
      <c r="I34" s="71">
        <f>+I35+I41+I45+I49+I50+I56+I64+I88</f>
        <v>546359.7332548285</v>
      </c>
      <c r="J34" s="72">
        <f t="shared" si="7"/>
        <v>0.2510728473115776</v>
      </c>
      <c r="K34" s="63">
        <f>+K35+K41+K45+K49+K50+K56+K64+K88</f>
        <v>578982.6419353678</v>
      </c>
      <c r="L34" s="55">
        <f t="shared" si="8"/>
        <v>0.25328660417754667</v>
      </c>
      <c r="M34" s="63">
        <f>+M35+M41+M45+M49+M50+M56+M64+M88</f>
        <v>602215.4240300538</v>
      </c>
      <c r="N34" s="55">
        <f t="shared" si="9"/>
        <v>0.2507298515990091</v>
      </c>
      <c r="O34" s="25" t="s">
        <v>48</v>
      </c>
    </row>
    <row r="35" spans="1:15" ht="12.75">
      <c r="A35" s="8">
        <v>1</v>
      </c>
      <c r="B35" s="24" t="s">
        <v>49</v>
      </c>
      <c r="C35" s="63">
        <v>76894.82</v>
      </c>
      <c r="D35" s="55">
        <f>C35/C$100</f>
        <v>0.046770806572238484</v>
      </c>
      <c r="E35" s="63">
        <f>SUM(E36:E40)</f>
        <v>83267.58</v>
      </c>
      <c r="F35" s="55">
        <f>E35/$E$100</f>
        <v>0.04406067115745864</v>
      </c>
      <c r="G35" s="63">
        <f>SUM(G36:G40)</f>
        <v>88972.49486260003</v>
      </c>
      <c r="H35" s="55">
        <f t="shared" si="6"/>
        <v>0.043229256658879445</v>
      </c>
      <c r="I35" s="71">
        <f>SUM(I36:I40)</f>
        <v>96855</v>
      </c>
      <c r="J35" s="72">
        <f t="shared" si="7"/>
        <v>0.04450851544548363</v>
      </c>
      <c r="K35" s="63">
        <f>SUM(K36:K40)</f>
        <v>99566.26</v>
      </c>
      <c r="L35" s="55">
        <f t="shared" si="8"/>
        <v>0.04355709145572949</v>
      </c>
      <c r="M35" s="63">
        <f>SUM(M36:M40)</f>
        <v>100716.269</v>
      </c>
      <c r="N35" s="55">
        <f t="shared" si="9"/>
        <v>0.04193279376835696</v>
      </c>
      <c r="O35" s="25" t="s">
        <v>50</v>
      </c>
    </row>
    <row r="36" spans="1:15" ht="13.5">
      <c r="A36" s="6"/>
      <c r="B36" s="7" t="s">
        <v>51</v>
      </c>
      <c r="C36" s="66">
        <v>65800.49</v>
      </c>
      <c r="D36" s="58">
        <f>C36/C$100</f>
        <v>0.04002274782811784</v>
      </c>
      <c r="E36" s="66">
        <v>71178.64</v>
      </c>
      <c r="F36" s="58">
        <f>E36/$E$100</f>
        <v>0.03766386209945253</v>
      </c>
      <c r="G36" s="66">
        <v>73828.03851600002</v>
      </c>
      <c r="H36" s="58">
        <f t="shared" si="6"/>
        <v>0.03587098721417753</v>
      </c>
      <c r="I36" s="77">
        <v>79969</v>
      </c>
      <c r="J36" s="78">
        <f t="shared" si="7"/>
        <v>0.03674876332311063</v>
      </c>
      <c r="K36" s="66">
        <v>80268.5</v>
      </c>
      <c r="L36" s="58">
        <f t="shared" si="8"/>
        <v>0.035114931458851854</v>
      </c>
      <c r="M36" s="66">
        <v>81518.5</v>
      </c>
      <c r="N36" s="58">
        <f t="shared" si="9"/>
        <v>0.03393988362303022</v>
      </c>
      <c r="O36" s="2" t="s">
        <v>52</v>
      </c>
    </row>
    <row r="37" spans="1:15" ht="13.5">
      <c r="A37" s="6"/>
      <c r="B37" s="7" t="s">
        <v>53</v>
      </c>
      <c r="C37" s="66">
        <v>10562.45</v>
      </c>
      <c r="D37" s="58">
        <f>C37/C$100</f>
        <v>0.0064245459691425295</v>
      </c>
      <c r="E37" s="66">
        <v>11402.81</v>
      </c>
      <c r="F37" s="58">
        <f>E37/$E$100</f>
        <v>0.006033746407437095</v>
      </c>
      <c r="G37" s="66">
        <v>12144.956346600005</v>
      </c>
      <c r="H37" s="58">
        <f t="shared" si="6"/>
        <v>0.005900895954742433</v>
      </c>
      <c r="I37" s="77">
        <v>13386</v>
      </c>
      <c r="J37" s="78">
        <f t="shared" si="7"/>
        <v>0.006151370479100138</v>
      </c>
      <c r="K37" s="66">
        <v>13397.76</v>
      </c>
      <c r="L37" s="58">
        <f t="shared" si="8"/>
        <v>0.005861096496161595</v>
      </c>
      <c r="M37" s="66">
        <v>13297.769</v>
      </c>
      <c r="N37" s="58">
        <f t="shared" si="9"/>
        <v>0.005536470032028791</v>
      </c>
      <c r="O37" s="2" t="s">
        <v>54</v>
      </c>
    </row>
    <row r="38" spans="1:15" ht="13.5">
      <c r="A38" s="6"/>
      <c r="B38" s="7" t="s">
        <v>111</v>
      </c>
      <c r="C38" s="66"/>
      <c r="D38" s="58"/>
      <c r="E38" s="66"/>
      <c r="F38" s="58"/>
      <c r="G38" s="66">
        <v>300</v>
      </c>
      <c r="H38" s="58">
        <f t="shared" si="6"/>
        <v>0.00014576164260304803</v>
      </c>
      <c r="I38" s="77">
        <v>300</v>
      </c>
      <c r="J38" s="78">
        <f t="shared" si="7"/>
        <v>0.00013786128370910214</v>
      </c>
      <c r="K38" s="66">
        <v>400</v>
      </c>
      <c r="L38" s="58">
        <f t="shared" si="8"/>
        <v>0.00017498735598074888</v>
      </c>
      <c r="M38" s="66">
        <v>400</v>
      </c>
      <c r="N38" s="58">
        <f t="shared" si="9"/>
        <v>0.0001665383127659622</v>
      </c>
      <c r="O38" s="2" t="s">
        <v>112</v>
      </c>
    </row>
    <row r="39" spans="1:15" ht="13.5">
      <c r="A39" s="6"/>
      <c r="B39" s="7" t="s">
        <v>139</v>
      </c>
      <c r="C39" s="66"/>
      <c r="D39" s="58"/>
      <c r="E39" s="66"/>
      <c r="F39" s="58"/>
      <c r="G39" s="66">
        <v>1899.5</v>
      </c>
      <c r="H39" s="58">
        <f t="shared" si="6"/>
        <v>0.0009229141337482992</v>
      </c>
      <c r="I39" s="77">
        <v>2300</v>
      </c>
      <c r="J39" s="78">
        <f t="shared" si="7"/>
        <v>0.00105693650843645</v>
      </c>
      <c r="K39" s="66">
        <v>4500</v>
      </c>
      <c r="L39" s="58">
        <f t="shared" si="8"/>
        <v>0.001968607754783425</v>
      </c>
      <c r="M39" s="66">
        <v>4500</v>
      </c>
      <c r="N39" s="58">
        <f t="shared" si="9"/>
        <v>0.0018735560186170746</v>
      </c>
      <c r="O39" s="2" t="s">
        <v>144</v>
      </c>
    </row>
    <row r="40" spans="1:15" ht="13.5">
      <c r="A40" s="6"/>
      <c r="B40" s="7" t="s">
        <v>150</v>
      </c>
      <c r="C40" s="66">
        <v>531.88</v>
      </c>
      <c r="D40" s="58">
        <f>C40/C$100</f>
        <v>0.0003235127749781091</v>
      </c>
      <c r="E40" s="66">
        <v>686.13</v>
      </c>
      <c r="F40" s="58">
        <f>E41/$E$100</f>
        <v>0.018955211384837058</v>
      </c>
      <c r="G40" s="66">
        <v>800</v>
      </c>
      <c r="H40" s="58">
        <f t="shared" si="6"/>
        <v>0.0003886977136081281</v>
      </c>
      <c r="I40" s="77">
        <v>900</v>
      </c>
      <c r="J40" s="78">
        <f t="shared" si="7"/>
        <v>0.00041358385112730647</v>
      </c>
      <c r="K40" s="66">
        <v>1000</v>
      </c>
      <c r="L40" s="58">
        <f t="shared" si="8"/>
        <v>0.00043746838995187216</v>
      </c>
      <c r="M40" s="66">
        <v>1000</v>
      </c>
      <c r="N40" s="58">
        <f t="shared" si="9"/>
        <v>0.0004163457819149055</v>
      </c>
      <c r="O40" s="2" t="s">
        <v>152</v>
      </c>
    </row>
    <row r="41" spans="1:15" ht="12.75">
      <c r="A41" s="8">
        <v>2</v>
      </c>
      <c r="B41" s="24" t="s">
        <v>55</v>
      </c>
      <c r="C41" s="63">
        <v>34393.4</v>
      </c>
      <c r="D41" s="55">
        <f>C41/C$100</f>
        <v>0.020919576361081632</v>
      </c>
      <c r="E41" s="63">
        <f>+E42+E43+E44</f>
        <v>35822.3</v>
      </c>
      <c r="F41" s="55">
        <f>E41/$E$100</f>
        <v>0.018955211384837058</v>
      </c>
      <c r="G41" s="63">
        <f>+G42+G43+G44</f>
        <v>50756.91175666032</v>
      </c>
      <c r="H41" s="55">
        <f t="shared" si="6"/>
        <v>0.02466136943702923</v>
      </c>
      <c r="I41" s="71">
        <f>+I42+I43+I44</f>
        <v>60942.728864863406</v>
      </c>
      <c r="J41" s="72">
        <f t="shared" si="7"/>
        <v>0.028005476113486076</v>
      </c>
      <c r="K41" s="63">
        <f>+K42+K43+K44</f>
        <v>71453.20220617528</v>
      </c>
      <c r="L41" s="55">
        <f t="shared" si="8"/>
        <v>0.03125851732604106</v>
      </c>
      <c r="M41" s="63">
        <f>+M42+M43+M44</f>
        <v>79709.84167883178</v>
      </c>
      <c r="N41" s="55">
        <f t="shared" si="9"/>
        <v>0.033186856360086545</v>
      </c>
      <c r="O41" s="25" t="s">
        <v>56</v>
      </c>
    </row>
    <row r="42" spans="1:15" ht="13.5">
      <c r="A42" s="6"/>
      <c r="B42" s="7" t="s">
        <v>57</v>
      </c>
      <c r="C42" s="66">
        <v>22350.91</v>
      </c>
      <c r="D42" s="58">
        <f>C42/C$100</f>
        <v>0.013594805063897812</v>
      </c>
      <c r="E42" s="66">
        <v>23470.4</v>
      </c>
      <c r="F42" s="58">
        <f>E42/$E$100</f>
        <v>0.012419258207504256</v>
      </c>
      <c r="G42" s="66">
        <v>27363.476385406684</v>
      </c>
      <c r="H42" s="58">
        <f t="shared" si="6"/>
        <v>0.013295150884221979</v>
      </c>
      <c r="I42" s="77">
        <v>34283.006278631394</v>
      </c>
      <c r="J42" s="78">
        <f t="shared" si="7"/>
        <v>0.01575433084993111</v>
      </c>
      <c r="K42" s="66">
        <v>40579.11830788668</v>
      </c>
      <c r="L42" s="58">
        <f t="shared" si="8"/>
        <v>0.017752081551817726</v>
      </c>
      <c r="M42" s="66">
        <v>46016.75061857056</v>
      </c>
      <c r="N42" s="58">
        <f t="shared" si="9"/>
        <v>0.019158880017471968</v>
      </c>
      <c r="O42" s="2" t="s">
        <v>58</v>
      </c>
    </row>
    <row r="43" spans="1:15" ht="13.5">
      <c r="A43" s="6"/>
      <c r="B43" s="7" t="s">
        <v>59</v>
      </c>
      <c r="C43" s="66">
        <v>12042.49</v>
      </c>
      <c r="D43" s="58">
        <f>C43/C$100</f>
        <v>0.007324771297183817</v>
      </c>
      <c r="E43" s="66">
        <v>12351.9</v>
      </c>
      <c r="F43" s="58">
        <f>E43/$E$100</f>
        <v>0.006535953177332802</v>
      </c>
      <c r="G43" s="66">
        <v>18593.435371253636</v>
      </c>
      <c r="H43" s="58">
        <f t="shared" si="6"/>
        <v>0.00903403227115848</v>
      </c>
      <c r="I43" s="77">
        <v>21759.722586232012</v>
      </c>
      <c r="J43" s="78">
        <f t="shared" si="7"/>
        <v>0.009999410962972964</v>
      </c>
      <c r="K43" s="66">
        <v>25074.0838982886</v>
      </c>
      <c r="L43" s="58">
        <f t="shared" si="8"/>
        <v>0.010969119112502477</v>
      </c>
      <c r="M43" s="66">
        <v>27893.09106026122</v>
      </c>
      <c r="N43" s="58">
        <f t="shared" si="9"/>
        <v>0.011613170807508118</v>
      </c>
      <c r="O43" s="2" t="s">
        <v>60</v>
      </c>
    </row>
    <row r="44" spans="1:15" ht="13.5">
      <c r="A44" s="6"/>
      <c r="B44" s="50" t="s">
        <v>149</v>
      </c>
      <c r="C44" s="66"/>
      <c r="D44" s="58"/>
      <c r="E44" s="66"/>
      <c r="F44" s="58">
        <f>E44/$E$100</f>
        <v>0</v>
      </c>
      <c r="G44" s="66">
        <v>4800</v>
      </c>
      <c r="H44" s="58">
        <f t="shared" si="6"/>
        <v>0.0023321862816487685</v>
      </c>
      <c r="I44" s="77">
        <v>4900</v>
      </c>
      <c r="J44" s="78">
        <f t="shared" si="7"/>
        <v>0.0022517343005820016</v>
      </c>
      <c r="K44" s="66">
        <v>5800</v>
      </c>
      <c r="L44" s="58">
        <f t="shared" si="8"/>
        <v>0.0025373166617208586</v>
      </c>
      <c r="M44" s="66">
        <v>5800</v>
      </c>
      <c r="N44" s="58">
        <f t="shared" si="9"/>
        <v>0.0024148055351064517</v>
      </c>
      <c r="O44" s="2" t="s">
        <v>142</v>
      </c>
    </row>
    <row r="45" spans="1:15" ht="12.75">
      <c r="A45" s="8">
        <v>3</v>
      </c>
      <c r="B45" s="24" t="s">
        <v>117</v>
      </c>
      <c r="C45" s="63">
        <v>48906.4</v>
      </c>
      <c r="D45" s="55">
        <f>C45/C$100</f>
        <v>0.029747020339530337</v>
      </c>
      <c r="E45" s="63">
        <v>59362.75</v>
      </c>
      <c r="F45" s="55">
        <f>E45/$E$100</f>
        <v>0.031411536239583614</v>
      </c>
      <c r="G45" s="63">
        <f>SUM(G46:G48)</f>
        <v>63173</v>
      </c>
      <c r="H45" s="55">
        <f t="shared" si="6"/>
        <v>0.030694000827207846</v>
      </c>
      <c r="I45" s="71">
        <f>SUM(I46:I48)</f>
        <v>64977</v>
      </c>
      <c r="J45" s="72">
        <f t="shared" si="7"/>
        <v>0.029859375438554433</v>
      </c>
      <c r="K45" s="63">
        <f>SUM(K46:K48)</f>
        <v>64084.6</v>
      </c>
      <c r="L45" s="55">
        <f t="shared" si="8"/>
        <v>0.02803498678270975</v>
      </c>
      <c r="M45" s="63">
        <f>SUM(M46:M48)</f>
        <v>64234.6</v>
      </c>
      <c r="N45" s="55">
        <f t="shared" si="9"/>
        <v>0.026743804762991187</v>
      </c>
      <c r="O45" s="25" t="s">
        <v>126</v>
      </c>
    </row>
    <row r="46" spans="1:15" ht="14.25">
      <c r="A46" s="8"/>
      <c r="B46" s="9" t="s">
        <v>118</v>
      </c>
      <c r="C46" s="68"/>
      <c r="D46" s="60"/>
      <c r="E46" s="68"/>
      <c r="F46" s="60"/>
      <c r="G46" s="68">
        <v>59673</v>
      </c>
      <c r="H46" s="60">
        <f t="shared" si="6"/>
        <v>0.028993448330172283</v>
      </c>
      <c r="I46" s="81">
        <v>61477</v>
      </c>
      <c r="J46" s="82">
        <f t="shared" si="7"/>
        <v>0.028250993795281575</v>
      </c>
      <c r="K46" s="68">
        <v>60484.6</v>
      </c>
      <c r="L46" s="60">
        <f t="shared" si="8"/>
        <v>0.026460100578883008</v>
      </c>
      <c r="M46" s="68">
        <v>60434.6</v>
      </c>
      <c r="N46" s="60">
        <f t="shared" si="9"/>
        <v>0.025161690791714545</v>
      </c>
      <c r="O46" s="10" t="s">
        <v>128</v>
      </c>
    </row>
    <row r="47" spans="1:15" ht="14.25">
      <c r="A47" s="8"/>
      <c r="B47" s="9" t="s">
        <v>150</v>
      </c>
      <c r="C47" s="68"/>
      <c r="D47" s="60"/>
      <c r="E47" s="68"/>
      <c r="F47" s="60"/>
      <c r="G47" s="68">
        <v>900</v>
      </c>
      <c r="H47" s="60">
        <f t="shared" si="6"/>
        <v>0.0004372849278091441</v>
      </c>
      <c r="I47" s="81">
        <v>900</v>
      </c>
      <c r="J47" s="82">
        <f t="shared" si="7"/>
        <v>0.00041358385112730647</v>
      </c>
      <c r="K47" s="68">
        <v>1000</v>
      </c>
      <c r="L47" s="60">
        <f t="shared" si="8"/>
        <v>0.00043746838995187216</v>
      </c>
      <c r="M47" s="68">
        <v>1000</v>
      </c>
      <c r="N47" s="60">
        <f t="shared" si="9"/>
        <v>0.0004163457819149055</v>
      </c>
      <c r="O47" s="10" t="s">
        <v>127</v>
      </c>
    </row>
    <row r="48" spans="1:15" ht="14.25">
      <c r="A48" s="8"/>
      <c r="B48" s="9" t="s">
        <v>119</v>
      </c>
      <c r="C48" s="68"/>
      <c r="D48" s="60"/>
      <c r="E48" s="68"/>
      <c r="F48" s="60"/>
      <c r="G48" s="68">
        <v>2600</v>
      </c>
      <c r="H48" s="60">
        <f t="shared" si="6"/>
        <v>0.0012632675692264162</v>
      </c>
      <c r="I48" s="81">
        <v>2600</v>
      </c>
      <c r="J48" s="82">
        <f t="shared" si="7"/>
        <v>0.0011947977921455519</v>
      </c>
      <c r="K48" s="68">
        <v>2600</v>
      </c>
      <c r="L48" s="60">
        <f t="shared" si="8"/>
        <v>0.0011374178138748676</v>
      </c>
      <c r="M48" s="68">
        <v>2800</v>
      </c>
      <c r="N48" s="60">
        <f t="shared" si="9"/>
        <v>0.0011657681893617355</v>
      </c>
      <c r="O48" s="10" t="s">
        <v>113</v>
      </c>
    </row>
    <row r="49" spans="1:15" ht="12.75">
      <c r="A49" s="8">
        <v>4</v>
      </c>
      <c r="B49" s="24" t="s">
        <v>61</v>
      </c>
      <c r="C49" s="63">
        <v>1478.29</v>
      </c>
      <c r="D49" s="55">
        <f>C49/C$100</f>
        <v>0.0008991609011852088</v>
      </c>
      <c r="E49" s="63">
        <v>1421.63</v>
      </c>
      <c r="F49" s="55">
        <f>E49/$E$100</f>
        <v>0.0007522492179738852</v>
      </c>
      <c r="G49" s="63">
        <v>1689</v>
      </c>
      <c r="H49" s="55">
        <f t="shared" si="6"/>
        <v>0.0008206380478551604</v>
      </c>
      <c r="I49" s="71">
        <v>1600</v>
      </c>
      <c r="J49" s="72">
        <f t="shared" si="7"/>
        <v>0.0007352601797818781</v>
      </c>
      <c r="K49" s="63">
        <v>1700</v>
      </c>
      <c r="L49" s="55">
        <f t="shared" si="8"/>
        <v>0.0007436962629181827</v>
      </c>
      <c r="M49" s="63">
        <v>1700</v>
      </c>
      <c r="N49" s="55">
        <f t="shared" si="9"/>
        <v>0.0007077878292553393</v>
      </c>
      <c r="O49" s="25" t="s">
        <v>62</v>
      </c>
    </row>
    <row r="50" spans="1:15" ht="12.75">
      <c r="A50" s="8">
        <v>5</v>
      </c>
      <c r="B50" s="32" t="s">
        <v>106</v>
      </c>
      <c r="C50" s="63">
        <v>179363.69999999998</v>
      </c>
      <c r="D50" s="55">
        <f>C50/C$100</f>
        <v>0.10909687959190242</v>
      </c>
      <c r="E50" s="63">
        <f>SUM(E51:E55)</f>
        <v>199456.76</v>
      </c>
      <c r="F50" s="55">
        <f>E50/$E$100</f>
        <v>0.10554166114221344</v>
      </c>
      <c r="G50" s="63">
        <f>SUM(G51:G55)</f>
        <v>212271</v>
      </c>
      <c r="H50" s="55">
        <f t="shared" si="6"/>
        <v>0.1031365654566387</v>
      </c>
      <c r="I50" s="71">
        <f>SUM(I51:I55)</f>
        <v>226351</v>
      </c>
      <c r="J50" s="72">
        <f t="shared" si="7"/>
        <v>0.10401679809612993</v>
      </c>
      <c r="K50" s="63">
        <f>SUM(K51:K55)</f>
        <v>243343.633</v>
      </c>
      <c r="L50" s="55">
        <f t="shared" si="8"/>
        <v>0.10645514733354927</v>
      </c>
      <c r="M50" s="63">
        <f>SUM(M51:M55)</f>
        <v>252803.62999999998</v>
      </c>
      <c r="N50" s="55">
        <f t="shared" si="9"/>
        <v>0.10525372500327644</v>
      </c>
      <c r="O50" s="25" t="s">
        <v>63</v>
      </c>
    </row>
    <row r="51" spans="1:15" ht="13.5">
      <c r="A51" s="6"/>
      <c r="B51" s="7" t="s">
        <v>64</v>
      </c>
      <c r="C51" s="66">
        <v>134150.82</v>
      </c>
      <c r="D51" s="58">
        <f>C51/C$100</f>
        <v>0.08159642032749646</v>
      </c>
      <c r="E51" s="66">
        <v>148029.81</v>
      </c>
      <c r="F51" s="58">
        <f>E51/$E$100</f>
        <v>0.07832931832426356</v>
      </c>
      <c r="G51" s="66">
        <v>148135</v>
      </c>
      <c r="H51" s="58">
        <f t="shared" si="6"/>
        <v>0.07197466975667507</v>
      </c>
      <c r="I51" s="77">
        <v>162585</v>
      </c>
      <c r="J51" s="78">
        <f t="shared" si="7"/>
        <v>0.0747139227061479</v>
      </c>
      <c r="K51" s="66">
        <v>174838.3</v>
      </c>
      <c r="L51" s="58">
        <f t="shared" si="8"/>
        <v>0.07648622960292241</v>
      </c>
      <c r="M51" s="66">
        <v>181838.3</v>
      </c>
      <c r="N51" s="58">
        <f t="shared" si="9"/>
        <v>0.07570760919557715</v>
      </c>
      <c r="O51" s="2" t="s">
        <v>65</v>
      </c>
    </row>
    <row r="52" spans="1:15" ht="13.5">
      <c r="A52" s="6"/>
      <c r="B52" s="7" t="s">
        <v>133</v>
      </c>
      <c r="C52" s="66"/>
      <c r="D52" s="58"/>
      <c r="E52" s="66"/>
      <c r="F52" s="58"/>
      <c r="G52" s="66">
        <v>3300</v>
      </c>
      <c r="H52" s="58">
        <f t="shared" si="6"/>
        <v>0.0016033780686335285</v>
      </c>
      <c r="I52" s="77">
        <v>1200</v>
      </c>
      <c r="J52" s="78">
        <f t="shared" si="7"/>
        <v>0.0005514451348364085</v>
      </c>
      <c r="K52" s="66">
        <v>4353.333</v>
      </c>
      <c r="L52" s="58">
        <f t="shared" si="8"/>
        <v>0.0019044455784343534</v>
      </c>
      <c r="M52" s="66">
        <v>4763.33</v>
      </c>
      <c r="N52" s="58">
        <f t="shared" si="9"/>
        <v>0.0019831923533687266</v>
      </c>
      <c r="O52" s="2" t="s">
        <v>145</v>
      </c>
    </row>
    <row r="53" spans="1:15" ht="13.5">
      <c r="A53" s="6"/>
      <c r="B53" s="7" t="s">
        <v>167</v>
      </c>
      <c r="C53" s="93"/>
      <c r="D53" s="58"/>
      <c r="E53" s="66"/>
      <c r="F53" s="58"/>
      <c r="G53" s="66">
        <v>3500</v>
      </c>
      <c r="H53" s="58">
        <f t="shared" si="6"/>
        <v>0.0017005524970355604</v>
      </c>
      <c r="I53" s="77">
        <v>3530</v>
      </c>
      <c r="J53" s="78">
        <f t="shared" si="7"/>
        <v>0.0016221677716437687</v>
      </c>
      <c r="K53" s="66">
        <v>3650</v>
      </c>
      <c r="L53" s="58">
        <f t="shared" si="8"/>
        <v>0.0015967596233243335</v>
      </c>
      <c r="M53" s="66">
        <v>3750</v>
      </c>
      <c r="N53" s="58">
        <f t="shared" si="9"/>
        <v>0.0015612966821808955</v>
      </c>
      <c r="O53" s="2" t="s">
        <v>169</v>
      </c>
    </row>
    <row r="54" spans="1:15" ht="13.5">
      <c r="A54" s="6"/>
      <c r="B54" s="7" t="s">
        <v>66</v>
      </c>
      <c r="C54" s="66">
        <v>43289.3</v>
      </c>
      <c r="D54" s="58">
        <f>C55/C$100</f>
        <v>0.0011700058353244925</v>
      </c>
      <c r="E54" s="66">
        <v>49130.31</v>
      </c>
      <c r="F54" s="58">
        <f>E54/$E$100</f>
        <v>0.02599708593397336</v>
      </c>
      <c r="G54" s="66">
        <v>52836</v>
      </c>
      <c r="H54" s="58">
        <f t="shared" si="6"/>
        <v>0.02567154049524882</v>
      </c>
      <c r="I54" s="77">
        <v>54536</v>
      </c>
      <c r="J54" s="78">
        <f t="shared" si="7"/>
        <v>0.025061343227865317</v>
      </c>
      <c r="K54" s="66">
        <v>55502</v>
      </c>
      <c r="L54" s="58">
        <f t="shared" si="8"/>
        <v>0.02428037057910881</v>
      </c>
      <c r="M54" s="66">
        <v>56952</v>
      </c>
      <c r="N54" s="58">
        <f t="shared" si="9"/>
        <v>0.023711724971617696</v>
      </c>
      <c r="O54" s="2" t="s">
        <v>34</v>
      </c>
    </row>
    <row r="55" spans="1:15" ht="13.5">
      <c r="A55" s="8"/>
      <c r="B55" s="7" t="s">
        <v>107</v>
      </c>
      <c r="C55" s="66">
        <v>1923.58</v>
      </c>
      <c r="D55" s="58">
        <f>C55/C$100</f>
        <v>0.0011700058353244925</v>
      </c>
      <c r="E55" s="66">
        <v>2296.64</v>
      </c>
      <c r="F55" s="58">
        <f>E55/$E$100</f>
        <v>0.0012152568839765225</v>
      </c>
      <c r="G55" s="66">
        <v>4500</v>
      </c>
      <c r="H55" s="58">
        <f t="shared" si="6"/>
        <v>0.0021864246390457206</v>
      </c>
      <c r="I55" s="77">
        <v>4500</v>
      </c>
      <c r="J55" s="78">
        <f t="shared" si="7"/>
        <v>0.0020679192556365324</v>
      </c>
      <c r="K55" s="66">
        <v>5000</v>
      </c>
      <c r="L55" s="58">
        <f t="shared" si="8"/>
        <v>0.0021873419497593608</v>
      </c>
      <c r="M55" s="66">
        <v>5500</v>
      </c>
      <c r="N55" s="58">
        <f t="shared" si="9"/>
        <v>0.00228990180053198</v>
      </c>
      <c r="O55" s="33" t="s">
        <v>102</v>
      </c>
    </row>
    <row r="56" spans="1:15" ht="12.75">
      <c r="A56" s="8">
        <v>6</v>
      </c>
      <c r="B56" s="24" t="s">
        <v>95</v>
      </c>
      <c r="C56" s="63">
        <v>51626.37</v>
      </c>
      <c r="D56" s="55">
        <f>C56/C$100</f>
        <v>0.031401425548519594</v>
      </c>
      <c r="E56" s="63">
        <f>E57+E60+E61+E62+E63</f>
        <v>52585.28</v>
      </c>
      <c r="F56" s="55">
        <f>E56/$E$100</f>
        <v>0.02782526800710296</v>
      </c>
      <c r="G56" s="63">
        <f>G57+G60+G61+G62+G63</f>
        <v>60290</v>
      </c>
      <c r="H56" s="55">
        <f t="shared" si="6"/>
        <v>0.029293231441792553</v>
      </c>
      <c r="I56" s="71">
        <f>I57+I60+I61+I62+I63</f>
        <v>65584.00438996512</v>
      </c>
      <c r="J56" s="72">
        <f t="shared" si="7"/>
        <v>0.030138316786613273</v>
      </c>
      <c r="K56" s="63">
        <f>K57+K60+K61+K62+K63</f>
        <v>68584.94672919251</v>
      </c>
      <c r="L56" s="55">
        <f t="shared" si="8"/>
        <v>0.03000374622055477</v>
      </c>
      <c r="M56" s="63">
        <f>M57+M60+M61+M62+M63</f>
        <v>71401.08335122197</v>
      </c>
      <c r="N56" s="55">
        <f t="shared" si="9"/>
        <v>0.02972753987743585</v>
      </c>
      <c r="O56" s="25" t="s">
        <v>67</v>
      </c>
    </row>
    <row r="57" spans="1:15" ht="13.5">
      <c r="A57" s="6"/>
      <c r="B57" s="7" t="s">
        <v>156</v>
      </c>
      <c r="C57" s="66">
        <v>29651.38</v>
      </c>
      <c r="D57" s="58">
        <f>C58/C$100</f>
        <v>0</v>
      </c>
      <c r="E57" s="66">
        <v>25226.46</v>
      </c>
      <c r="F57" s="58">
        <f>E57/$E$100</f>
        <v>0.01334846957875783</v>
      </c>
      <c r="G57" s="66">
        <v>28086</v>
      </c>
      <c r="H57" s="58">
        <f t="shared" si="6"/>
        <v>0.013646204980497357</v>
      </c>
      <c r="I57" s="77">
        <v>31651.00438996513</v>
      </c>
      <c r="J57" s="78">
        <f t="shared" si="7"/>
        <v>0.014544826986276734</v>
      </c>
      <c r="K57" s="66">
        <v>32798.7944402112</v>
      </c>
      <c r="L57" s="58">
        <f t="shared" si="8"/>
        <v>0.01434843579612161</v>
      </c>
      <c r="M57" s="66">
        <v>34008.497206833345</v>
      </c>
      <c r="N57" s="58">
        <f t="shared" si="9"/>
        <v>0.014159294361329908</v>
      </c>
      <c r="O57" s="2" t="s">
        <v>148</v>
      </c>
    </row>
    <row r="58" spans="1:15" ht="14.25">
      <c r="A58" s="6"/>
      <c r="B58" s="9" t="s">
        <v>157</v>
      </c>
      <c r="C58" s="66"/>
      <c r="D58" s="60"/>
      <c r="E58" s="68"/>
      <c r="F58" s="60"/>
      <c r="G58" s="68">
        <v>18733</v>
      </c>
      <c r="H58" s="60">
        <f t="shared" si="6"/>
        <v>0.00910184283627633</v>
      </c>
      <c r="I58" s="81">
        <v>21761.00438996513</v>
      </c>
      <c r="J58" s="82">
        <f t="shared" si="7"/>
        <v>0.01</v>
      </c>
      <c r="K58" s="68">
        <v>22858.794440211197</v>
      </c>
      <c r="L58" s="60">
        <f t="shared" si="8"/>
        <v>0.01</v>
      </c>
      <c r="M58" s="68">
        <v>24018.49720683334</v>
      </c>
      <c r="N58" s="60">
        <f t="shared" si="9"/>
        <v>0.01</v>
      </c>
      <c r="O58" s="10" t="s">
        <v>110</v>
      </c>
    </row>
    <row r="59" spans="1:15" ht="14.25">
      <c r="A59" s="6"/>
      <c r="B59" s="9" t="s">
        <v>158</v>
      </c>
      <c r="C59" s="68"/>
      <c r="D59" s="60"/>
      <c r="E59" s="68"/>
      <c r="F59" s="60"/>
      <c r="G59" s="68">
        <v>9353</v>
      </c>
      <c r="H59" s="60">
        <f t="shared" si="6"/>
        <v>0.004544362144221027</v>
      </c>
      <c r="I59" s="81">
        <v>9890</v>
      </c>
      <c r="J59" s="82">
        <f t="shared" si="7"/>
        <v>0.004544826986276734</v>
      </c>
      <c r="K59" s="68">
        <v>9940</v>
      </c>
      <c r="L59" s="60">
        <f t="shared" si="8"/>
        <v>0.00434843579612161</v>
      </c>
      <c r="M59" s="68">
        <v>9990</v>
      </c>
      <c r="N59" s="60">
        <f t="shared" si="9"/>
        <v>0.004159294361329906</v>
      </c>
      <c r="O59" s="10" t="s">
        <v>141</v>
      </c>
    </row>
    <row r="60" spans="1:15" ht="13.5">
      <c r="A60" s="6"/>
      <c r="B60" s="34" t="s">
        <v>159</v>
      </c>
      <c r="C60" s="69">
        <v>21974.99</v>
      </c>
      <c r="D60" s="58">
        <f>C60/C$100</f>
        <v>0.01336615401033353</v>
      </c>
      <c r="E60" s="69">
        <v>25790.87</v>
      </c>
      <c r="F60" s="61">
        <f>E60/$E$100</f>
        <v>0.01364712463043558</v>
      </c>
      <c r="G60" s="69">
        <v>27632</v>
      </c>
      <c r="H60" s="61">
        <f t="shared" si="6"/>
        <v>0.013425619028024744</v>
      </c>
      <c r="I60" s="83">
        <v>29153</v>
      </c>
      <c r="J60" s="84">
        <f aca="true" t="shared" si="10" ref="J60:J71">I60/$I$100</f>
        <v>0.013396900013238183</v>
      </c>
      <c r="K60" s="69">
        <v>30516.15228898131</v>
      </c>
      <c r="L60" s="61">
        <f aca="true" t="shared" si="11" ref="L60:L70">K60/$K$100</f>
        <v>0.013349852009386792</v>
      </c>
      <c r="M60" s="69">
        <v>31972.58614438862</v>
      </c>
      <c r="N60" s="61">
        <f aca="true" t="shared" si="12" ref="N60:N71">M60/$M$100</f>
        <v>0.013311651378127154</v>
      </c>
      <c r="O60" s="35" t="s">
        <v>68</v>
      </c>
    </row>
    <row r="61" spans="1:15" ht="13.5">
      <c r="A61" s="6"/>
      <c r="B61" s="34" t="s">
        <v>160</v>
      </c>
      <c r="C61" s="69"/>
      <c r="D61" s="61"/>
      <c r="E61" s="69"/>
      <c r="F61" s="61"/>
      <c r="G61" s="69">
        <v>1040</v>
      </c>
      <c r="H61" s="61">
        <f t="shared" si="6"/>
        <v>0.0005053070276905665</v>
      </c>
      <c r="I61" s="83">
        <v>1080</v>
      </c>
      <c r="J61" s="84">
        <f t="shared" si="10"/>
        <v>0.0004963006213527677</v>
      </c>
      <c r="K61" s="69">
        <v>1170</v>
      </c>
      <c r="L61" s="61">
        <f t="shared" si="11"/>
        <v>0.0005118380162436904</v>
      </c>
      <c r="M61" s="69">
        <v>1220</v>
      </c>
      <c r="N61" s="61">
        <f t="shared" si="12"/>
        <v>0.0005079418539361847</v>
      </c>
      <c r="O61" s="35" t="s">
        <v>114</v>
      </c>
    </row>
    <row r="62" spans="1:15" ht="13.5">
      <c r="A62" s="6"/>
      <c r="B62" s="34" t="s">
        <v>161</v>
      </c>
      <c r="C62" s="69"/>
      <c r="D62" s="61"/>
      <c r="E62" s="69"/>
      <c r="F62" s="61"/>
      <c r="G62" s="69">
        <v>2840</v>
      </c>
      <c r="H62" s="61">
        <f t="shared" si="6"/>
        <v>0.0013798768833088548</v>
      </c>
      <c r="I62" s="83">
        <v>2900</v>
      </c>
      <c r="J62" s="84">
        <f t="shared" si="10"/>
        <v>0.001332659075854654</v>
      </c>
      <c r="K62" s="69">
        <v>3100</v>
      </c>
      <c r="L62" s="61">
        <f t="shared" si="11"/>
        <v>0.0013561520088508038</v>
      </c>
      <c r="M62" s="69">
        <v>3200</v>
      </c>
      <c r="N62" s="61">
        <f t="shared" si="12"/>
        <v>0.0013323065021276976</v>
      </c>
      <c r="O62" s="35" t="s">
        <v>115</v>
      </c>
    </row>
    <row r="63" spans="1:15" ht="13.5">
      <c r="A63" s="6"/>
      <c r="B63" s="34" t="s">
        <v>196</v>
      </c>
      <c r="C63" s="69"/>
      <c r="D63" s="61"/>
      <c r="E63" s="69">
        <v>1567.95</v>
      </c>
      <c r="F63" s="61">
        <f aca="true" t="shared" si="13" ref="F63:F69">E63/$E$100</f>
        <v>0.0008296737979095498</v>
      </c>
      <c r="G63" s="69">
        <v>692</v>
      </c>
      <c r="H63" s="61">
        <f t="shared" si="6"/>
        <v>0.0003362235222710308</v>
      </c>
      <c r="I63" s="83">
        <v>800</v>
      </c>
      <c r="J63" s="84">
        <f t="shared" si="10"/>
        <v>0.00036763008989093907</v>
      </c>
      <c r="K63" s="69">
        <v>1000</v>
      </c>
      <c r="L63" s="61">
        <f t="shared" si="11"/>
        <v>0.00043746838995187216</v>
      </c>
      <c r="M63" s="69">
        <v>1000</v>
      </c>
      <c r="N63" s="61">
        <f t="shared" si="12"/>
        <v>0.0004163457819149055</v>
      </c>
      <c r="O63" s="35" t="s">
        <v>173</v>
      </c>
    </row>
    <row r="64" spans="1:15" ht="12.75">
      <c r="A64" s="8">
        <v>7</v>
      </c>
      <c r="B64" s="24" t="s">
        <v>69</v>
      </c>
      <c r="C64" s="63">
        <v>28703.21</v>
      </c>
      <c r="D64" s="55">
        <f aca="true" t="shared" si="14" ref="D64:D69">C64/C$100</f>
        <v>0.017458552902683708</v>
      </c>
      <c r="E64" s="63">
        <f>SUM(E65:E68)</f>
        <v>29148.68</v>
      </c>
      <c r="F64" s="55">
        <f t="shared" si="13"/>
        <v>0.01542389491989549</v>
      </c>
      <c r="G64" s="63">
        <f>SUM(G65:G68)</f>
        <v>27650</v>
      </c>
      <c r="H64" s="55">
        <f t="shared" si="6"/>
        <v>0.013434364726580928</v>
      </c>
      <c r="I64" s="71">
        <f>SUM(I65:I68)</f>
        <v>30050</v>
      </c>
      <c r="J64" s="72">
        <f t="shared" si="10"/>
        <v>0.0138091052515284</v>
      </c>
      <c r="K64" s="63">
        <f>SUM(K65:K68)</f>
        <v>30250</v>
      </c>
      <c r="L64" s="55">
        <f t="shared" si="11"/>
        <v>0.013233418796044134</v>
      </c>
      <c r="M64" s="63">
        <f>SUM(M65:M68)</f>
        <v>31650</v>
      </c>
      <c r="N64" s="55">
        <f t="shared" si="12"/>
        <v>0.013177343997606759</v>
      </c>
      <c r="O64" s="25" t="s">
        <v>70</v>
      </c>
    </row>
    <row r="65" spans="1:15" ht="13.5">
      <c r="A65" s="6"/>
      <c r="B65" s="7" t="s">
        <v>71</v>
      </c>
      <c r="C65" s="66">
        <v>887.5200000000004</v>
      </c>
      <c r="D65" s="58">
        <f t="shared" si="14"/>
        <v>0.0005398286418902224</v>
      </c>
      <c r="E65" s="66">
        <v>951.98</v>
      </c>
      <c r="F65" s="58">
        <f t="shared" si="13"/>
        <v>0.0005037360005956396</v>
      </c>
      <c r="G65" s="69">
        <v>900</v>
      </c>
      <c r="H65" s="61">
        <f t="shared" si="6"/>
        <v>0.0004372849278091441</v>
      </c>
      <c r="I65" s="83">
        <v>900</v>
      </c>
      <c r="J65" s="84">
        <f t="shared" si="10"/>
        <v>0.00041358385112730647</v>
      </c>
      <c r="K65" s="66">
        <v>800</v>
      </c>
      <c r="L65" s="58">
        <f t="shared" si="11"/>
        <v>0.00034997471196149775</v>
      </c>
      <c r="M65" s="66">
        <v>800</v>
      </c>
      <c r="N65" s="58">
        <f t="shared" si="12"/>
        <v>0.0003330766255319244</v>
      </c>
      <c r="O65" s="2" t="s">
        <v>72</v>
      </c>
    </row>
    <row r="66" spans="1:15" ht="13.5">
      <c r="A66" s="6"/>
      <c r="B66" s="7" t="s">
        <v>120</v>
      </c>
      <c r="C66" s="66">
        <v>23995.879999999997</v>
      </c>
      <c r="D66" s="58">
        <f t="shared" si="14"/>
        <v>0.01459534806129523</v>
      </c>
      <c r="E66" s="66">
        <v>23980.61</v>
      </c>
      <c r="F66" s="58">
        <f t="shared" si="13"/>
        <v>0.012689233569238642</v>
      </c>
      <c r="G66" s="69">
        <v>23550</v>
      </c>
      <c r="H66" s="61">
        <f t="shared" si="6"/>
        <v>0.01144228894433927</v>
      </c>
      <c r="I66" s="83">
        <v>25950</v>
      </c>
      <c r="J66" s="84">
        <f t="shared" si="10"/>
        <v>0.011925001040837336</v>
      </c>
      <c r="K66" s="66">
        <v>26250</v>
      </c>
      <c r="L66" s="58">
        <f t="shared" si="11"/>
        <v>0.011483545236236644</v>
      </c>
      <c r="M66" s="66">
        <v>26600</v>
      </c>
      <c r="N66" s="58">
        <f t="shared" si="12"/>
        <v>0.011074797798936485</v>
      </c>
      <c r="O66" s="2" t="s">
        <v>124</v>
      </c>
    </row>
    <row r="67" spans="1:15" ht="13.5">
      <c r="A67" s="6"/>
      <c r="B67" s="7" t="s">
        <v>73</v>
      </c>
      <c r="C67" s="66">
        <v>999.52</v>
      </c>
      <c r="D67" s="58">
        <f t="shared" si="14"/>
        <v>0.0006079519606793254</v>
      </c>
      <c r="E67" s="66">
        <v>913.09</v>
      </c>
      <c r="F67" s="58">
        <f t="shared" si="13"/>
        <v>0.0004831575293429196</v>
      </c>
      <c r="G67" s="69">
        <v>1000</v>
      </c>
      <c r="H67" s="61">
        <f t="shared" si="6"/>
        <v>0.00048587214201016013</v>
      </c>
      <c r="I67" s="83">
        <v>1000</v>
      </c>
      <c r="J67" s="84">
        <f t="shared" si="10"/>
        <v>0.0004595376123636738</v>
      </c>
      <c r="K67" s="66">
        <v>1000</v>
      </c>
      <c r="L67" s="58">
        <f t="shared" si="11"/>
        <v>0.00043746838995187216</v>
      </c>
      <c r="M67" s="66">
        <v>2000</v>
      </c>
      <c r="N67" s="58">
        <f t="shared" si="12"/>
        <v>0.000832691563829811</v>
      </c>
      <c r="O67" s="2" t="s">
        <v>74</v>
      </c>
    </row>
    <row r="68" spans="1:15" ht="13.5">
      <c r="A68" s="6"/>
      <c r="B68" s="7" t="s">
        <v>162</v>
      </c>
      <c r="C68" s="66">
        <v>2820.29</v>
      </c>
      <c r="D68" s="58">
        <f t="shared" si="14"/>
        <v>0.0017154242388189276</v>
      </c>
      <c r="E68" s="66">
        <v>3303</v>
      </c>
      <c r="F68" s="58">
        <f t="shared" si="13"/>
        <v>0.00174776782071829</v>
      </c>
      <c r="G68" s="66">
        <v>2200</v>
      </c>
      <c r="H68" s="58">
        <f t="shared" si="6"/>
        <v>0.0010689187124223523</v>
      </c>
      <c r="I68" s="83">
        <v>2200</v>
      </c>
      <c r="J68" s="84">
        <f t="shared" si="10"/>
        <v>0.0010109827472000825</v>
      </c>
      <c r="K68" s="66">
        <v>2200</v>
      </c>
      <c r="L68" s="58">
        <f t="shared" si="11"/>
        <v>0.0009624304578941188</v>
      </c>
      <c r="M68" s="66">
        <v>2250</v>
      </c>
      <c r="N68" s="58">
        <f t="shared" si="12"/>
        <v>0.0009367780093085373</v>
      </c>
      <c r="O68" s="2" t="s">
        <v>163</v>
      </c>
    </row>
    <row r="69" spans="1:15" ht="12.75">
      <c r="A69" s="8" t="s">
        <v>9</v>
      </c>
      <c r="B69" s="24" t="s">
        <v>129</v>
      </c>
      <c r="C69" s="63">
        <v>12052.4</v>
      </c>
      <c r="D69" s="55">
        <f t="shared" si="14"/>
        <v>0.007330798994408818</v>
      </c>
      <c r="E69" s="63">
        <f>E70+E71+E73+E72</f>
        <v>461.29</v>
      </c>
      <c r="F69" s="55">
        <f t="shared" si="13"/>
        <v>0.00024408956040543144</v>
      </c>
      <c r="G69" s="63">
        <f>G70+G71+G73</f>
        <v>15450</v>
      </c>
      <c r="H69" s="55">
        <f t="shared" si="6"/>
        <v>0.007506724594056974</v>
      </c>
      <c r="I69" s="71">
        <f>I70+I71+I73+I74</f>
        <v>6600</v>
      </c>
      <c r="J69" s="72">
        <f t="shared" si="10"/>
        <v>0.0030329482416002473</v>
      </c>
      <c r="K69" s="63">
        <f>K70+K71+K73</f>
        <v>2000</v>
      </c>
      <c r="L69" s="55">
        <f t="shared" si="11"/>
        <v>0.0008749367799037443</v>
      </c>
      <c r="M69" s="63">
        <f>M70+M71+M73</f>
        <v>4000</v>
      </c>
      <c r="N69" s="55">
        <f t="shared" si="12"/>
        <v>0.001665383127659622</v>
      </c>
      <c r="O69" s="25" t="s">
        <v>75</v>
      </c>
    </row>
    <row r="70" spans="1:15" ht="13.5">
      <c r="A70" s="8"/>
      <c r="B70" s="7" t="s">
        <v>129</v>
      </c>
      <c r="C70" s="66"/>
      <c r="D70" s="58"/>
      <c r="E70" s="66"/>
      <c r="F70" s="58"/>
      <c r="G70" s="66">
        <v>3350</v>
      </c>
      <c r="H70" s="58">
        <f t="shared" si="6"/>
        <v>0.0016276716757340365</v>
      </c>
      <c r="I70" s="77">
        <v>1800</v>
      </c>
      <c r="J70" s="78">
        <f t="shared" si="10"/>
        <v>0.0008271677022546129</v>
      </c>
      <c r="K70" s="66">
        <v>2000</v>
      </c>
      <c r="L70" s="58">
        <f t="shared" si="11"/>
        <v>0.0008749367799037443</v>
      </c>
      <c r="M70" s="66">
        <v>2500</v>
      </c>
      <c r="N70" s="58">
        <f t="shared" si="12"/>
        <v>0.0010408644547872637</v>
      </c>
      <c r="O70" s="2" t="s">
        <v>130</v>
      </c>
    </row>
    <row r="71" spans="1:15" ht="13.5">
      <c r="A71" s="8"/>
      <c r="B71" s="7" t="s">
        <v>180</v>
      </c>
      <c r="C71" s="66"/>
      <c r="D71" s="58"/>
      <c r="E71" s="66"/>
      <c r="F71" s="58"/>
      <c r="G71" s="66"/>
      <c r="H71" s="58"/>
      <c r="I71" s="77">
        <v>1800</v>
      </c>
      <c r="J71" s="78">
        <f t="shared" si="10"/>
        <v>0.0008271677022546129</v>
      </c>
      <c r="K71" s="66"/>
      <c r="L71" s="58"/>
      <c r="M71" s="66">
        <v>1500</v>
      </c>
      <c r="N71" s="58">
        <f t="shared" si="12"/>
        <v>0.0006245186728723582</v>
      </c>
      <c r="O71" s="2" t="s">
        <v>103</v>
      </c>
    </row>
    <row r="72" spans="1:15" ht="13.5">
      <c r="A72" s="8"/>
      <c r="B72" s="7" t="s">
        <v>183</v>
      </c>
      <c r="C72" s="66">
        <v>12052.4</v>
      </c>
      <c r="D72" s="58">
        <f>C72/C$100</f>
        <v>0.007330798994408818</v>
      </c>
      <c r="E72" s="66">
        <v>461.29</v>
      </c>
      <c r="F72" s="58">
        <f>E72/$E$100</f>
        <v>0.00024408956040543144</v>
      </c>
      <c r="G72" s="66"/>
      <c r="H72" s="58"/>
      <c r="I72" s="77"/>
      <c r="J72" s="78"/>
      <c r="K72" s="66"/>
      <c r="L72" s="58"/>
      <c r="M72" s="66"/>
      <c r="N72" s="58"/>
      <c r="O72" s="2" t="s">
        <v>203</v>
      </c>
    </row>
    <row r="73" spans="1:15" ht="13.5">
      <c r="A73" s="8"/>
      <c r="B73" s="7" t="s">
        <v>193</v>
      </c>
      <c r="C73" s="66"/>
      <c r="D73" s="58"/>
      <c r="E73" s="66"/>
      <c r="F73" s="58"/>
      <c r="G73" s="66">
        <v>12100</v>
      </c>
      <c r="H73" s="58">
        <f>G73/$G$100</f>
        <v>0.005879052918322938</v>
      </c>
      <c r="I73" s="77"/>
      <c r="J73" s="78"/>
      <c r="K73" s="66"/>
      <c r="L73" s="58"/>
      <c r="M73" s="66"/>
      <c r="N73" s="58"/>
      <c r="O73" s="2" t="s">
        <v>201</v>
      </c>
    </row>
    <row r="74" spans="1:15" ht="13.5">
      <c r="A74" s="8"/>
      <c r="B74" s="7" t="s">
        <v>200</v>
      </c>
      <c r="C74" s="66"/>
      <c r="D74" s="58"/>
      <c r="E74" s="66"/>
      <c r="F74" s="58"/>
      <c r="G74" s="66"/>
      <c r="H74" s="58"/>
      <c r="I74" s="77">
        <v>3000</v>
      </c>
      <c r="J74" s="78">
        <v>0.0008271677022546129</v>
      </c>
      <c r="K74" s="66"/>
      <c r="L74" s="58"/>
      <c r="M74" s="66"/>
      <c r="N74" s="58"/>
      <c r="O74" s="2" t="s">
        <v>202</v>
      </c>
    </row>
    <row r="75" spans="1:15" ht="12.75">
      <c r="A75" s="8" t="s">
        <v>35</v>
      </c>
      <c r="B75" s="24" t="s">
        <v>76</v>
      </c>
      <c r="C75" s="63">
        <v>101671.81</v>
      </c>
      <c r="D75" s="55">
        <f>C75/C$100</f>
        <v>0.061841260040135106</v>
      </c>
      <c r="E75" s="63">
        <f>E76++E79+E78+E81+E82</f>
        <v>128044.12</v>
      </c>
      <c r="F75" s="55">
        <f>E75/$E$100</f>
        <v>0.0677539789791678</v>
      </c>
      <c r="G75" s="63">
        <f>G76++G79+G78+G81+G82+G77</f>
        <v>112441</v>
      </c>
      <c r="H75" s="55">
        <f>G75/$G$100</f>
        <v>0.05463194951976441</v>
      </c>
      <c r="I75" s="71">
        <f>I76++I79+I78+I81+I82</f>
        <v>122249</v>
      </c>
      <c r="J75" s="72">
        <f aca="true" t="shared" si="15" ref="J75:J83">I75/$I$100</f>
        <v>0.05617801357384676</v>
      </c>
      <c r="K75" s="63">
        <f>K76++K79+K78+K81+K82</f>
        <v>116443</v>
      </c>
      <c r="L75" s="55">
        <f>K75/$K$100</f>
        <v>0.05094013173116585</v>
      </c>
      <c r="M75" s="63">
        <f>M76++M79+M78+M81+M82</f>
        <v>124536.5</v>
      </c>
      <c r="N75" s="55">
        <f>M75/$M$100</f>
        <v>0.051850246469445624</v>
      </c>
      <c r="O75" s="25" t="s">
        <v>77</v>
      </c>
    </row>
    <row r="76" spans="1:15" ht="13.5">
      <c r="A76" s="6"/>
      <c r="B76" s="7" t="s">
        <v>78</v>
      </c>
      <c r="C76" s="66">
        <v>59546.71000000001</v>
      </c>
      <c r="D76" s="58">
        <f>C76/C$100</f>
        <v>0.03621892418010965</v>
      </c>
      <c r="E76" s="66">
        <v>72116.14</v>
      </c>
      <c r="F76" s="58">
        <f>E76/$E$100</f>
        <v>0.038159936072181384</v>
      </c>
      <c r="G76" s="66">
        <v>58539</v>
      </c>
      <c r="H76" s="58">
        <f>G76/$G$100</f>
        <v>0.028442469321132764</v>
      </c>
      <c r="I76" s="77">
        <v>70589</v>
      </c>
      <c r="J76" s="78">
        <f t="shared" si="15"/>
        <v>0.032438300519139374</v>
      </c>
      <c r="K76" s="69">
        <v>63013</v>
      </c>
      <c r="L76" s="61">
        <f>K76/$K$100</f>
        <v>0.027566195656037323</v>
      </c>
      <c r="M76" s="69">
        <v>65086.5</v>
      </c>
      <c r="N76" s="61">
        <f>M76/$M$100</f>
        <v>0.027098489734604495</v>
      </c>
      <c r="O76" s="2" t="s">
        <v>79</v>
      </c>
    </row>
    <row r="77" spans="1:15" ht="14.25">
      <c r="A77" s="6"/>
      <c r="B77" s="7" t="s">
        <v>194</v>
      </c>
      <c r="C77" s="64"/>
      <c r="D77" s="56"/>
      <c r="E77" s="64"/>
      <c r="F77" s="56"/>
      <c r="G77" s="66">
        <v>-2000</v>
      </c>
      <c r="H77" s="56"/>
      <c r="I77" s="73"/>
      <c r="J77" s="74">
        <f t="shared" si="15"/>
        <v>0</v>
      </c>
      <c r="K77" s="64"/>
      <c r="L77" s="56"/>
      <c r="M77" s="64"/>
      <c r="N77" s="56"/>
      <c r="O77" s="2" t="s">
        <v>199</v>
      </c>
    </row>
    <row r="78" spans="1:15" s="27" customFormat="1" ht="14.25">
      <c r="A78" s="26"/>
      <c r="B78" s="51" t="s">
        <v>143</v>
      </c>
      <c r="C78" s="69">
        <v>1040.31</v>
      </c>
      <c r="D78" s="61"/>
      <c r="E78" s="66">
        <v>708.25</v>
      </c>
      <c r="F78" s="58">
        <f aca="true" t="shared" si="16" ref="F78:F83">E78/$E$100</f>
        <v>0.00037476735059755644</v>
      </c>
      <c r="G78" s="66">
        <v>1000</v>
      </c>
      <c r="H78" s="58">
        <f aca="true" t="shared" si="17" ref="H78:H86">G78/$G$100</f>
        <v>0.00048587214201016013</v>
      </c>
      <c r="I78" s="77">
        <v>1000</v>
      </c>
      <c r="J78" s="78">
        <f t="shared" si="15"/>
        <v>0.0004595376123636738</v>
      </c>
      <c r="K78" s="66">
        <v>1000</v>
      </c>
      <c r="L78" s="58">
        <f aca="true" t="shared" si="18" ref="L78:L83">K78/$K$100</f>
        <v>0.00043746838995187216</v>
      </c>
      <c r="M78" s="66">
        <v>1000</v>
      </c>
      <c r="N78" s="58">
        <f aca="true" t="shared" si="19" ref="N78:N83">M78/$M$100</f>
        <v>0.0004163457819149055</v>
      </c>
      <c r="O78" s="35" t="s">
        <v>116</v>
      </c>
    </row>
    <row r="79" spans="1:15" ht="13.5">
      <c r="A79" s="6"/>
      <c r="B79" s="51" t="s">
        <v>109</v>
      </c>
      <c r="C79" s="66">
        <v>24493.61</v>
      </c>
      <c r="D79" s="58">
        <f>C79/C$100</f>
        <v>0.014898089306481843</v>
      </c>
      <c r="E79" s="66">
        <v>25699.12</v>
      </c>
      <c r="F79" s="58">
        <f t="shared" si="16"/>
        <v>0.013598575524304516</v>
      </c>
      <c r="G79" s="66">
        <v>33902</v>
      </c>
      <c r="H79" s="58">
        <f t="shared" si="17"/>
        <v>0.01647203735842845</v>
      </c>
      <c r="I79" s="77">
        <v>45660</v>
      </c>
      <c r="J79" s="78">
        <f t="shared" si="15"/>
        <v>0.02098248738052535</v>
      </c>
      <c r="K79" s="69">
        <v>52430</v>
      </c>
      <c r="L79" s="61">
        <f t="shared" si="18"/>
        <v>0.02293646768517666</v>
      </c>
      <c r="M79" s="69">
        <v>56450</v>
      </c>
      <c r="N79" s="61">
        <f t="shared" si="19"/>
        <v>0.023502719389096413</v>
      </c>
      <c r="O79" s="2" t="s">
        <v>80</v>
      </c>
    </row>
    <row r="80" spans="1:15" ht="14.25">
      <c r="A80" s="6"/>
      <c r="B80" s="52" t="s">
        <v>151</v>
      </c>
      <c r="C80" s="66">
        <v>1710</v>
      </c>
      <c r="D80" s="58">
        <f>C80/C$100</f>
        <v>0.0010400970993693437</v>
      </c>
      <c r="E80" s="64">
        <v>1537</v>
      </c>
      <c r="F80" s="58">
        <f t="shared" si="16"/>
        <v>0.0008132967424898613</v>
      </c>
      <c r="G80" s="64">
        <v>2100</v>
      </c>
      <c r="H80" s="56">
        <f t="shared" si="17"/>
        <v>0.0010203314982213363</v>
      </c>
      <c r="I80" s="73">
        <v>2000</v>
      </c>
      <c r="J80" s="74">
        <f t="shared" si="15"/>
        <v>0.0009190752247273476</v>
      </c>
      <c r="K80" s="64">
        <v>2000</v>
      </c>
      <c r="L80" s="56">
        <f t="shared" si="18"/>
        <v>0.0008749367799037443</v>
      </c>
      <c r="M80" s="64">
        <v>2000</v>
      </c>
      <c r="N80" s="56">
        <f t="shared" si="19"/>
        <v>0.000832691563829811</v>
      </c>
      <c r="O80" s="53" t="s">
        <v>153</v>
      </c>
    </row>
    <row r="81" spans="1:15" ht="14.25">
      <c r="A81" s="6"/>
      <c r="B81" s="51" t="s">
        <v>181</v>
      </c>
      <c r="C81" s="66">
        <v>16591.18</v>
      </c>
      <c r="D81" s="58">
        <f>C81/C$100</f>
        <v>0.01009148432345887</v>
      </c>
      <c r="E81" s="66">
        <v>29520.61</v>
      </c>
      <c r="F81" s="58">
        <f t="shared" si="16"/>
        <v>0.015620700032084336</v>
      </c>
      <c r="G81" s="66">
        <v>20000</v>
      </c>
      <c r="H81" s="56">
        <f t="shared" si="17"/>
        <v>0.009717442840203202</v>
      </c>
      <c r="I81" s="77">
        <v>5000</v>
      </c>
      <c r="J81" s="78">
        <f t="shared" si="15"/>
        <v>0.002297688061818369</v>
      </c>
      <c r="K81" s="66"/>
      <c r="L81" s="58"/>
      <c r="M81" s="66"/>
      <c r="N81" s="58"/>
      <c r="O81" s="53" t="s">
        <v>177</v>
      </c>
    </row>
    <row r="82" spans="1:15" ht="14.25">
      <c r="A82" s="6"/>
      <c r="B82" s="34" t="s">
        <v>184</v>
      </c>
      <c r="C82" s="66"/>
      <c r="D82" s="58"/>
      <c r="E82" s="66"/>
      <c r="F82" s="58">
        <f t="shared" si="16"/>
        <v>0</v>
      </c>
      <c r="G82" s="66">
        <v>1000</v>
      </c>
      <c r="H82" s="56">
        <f t="shared" si="17"/>
        <v>0.00048587214201016013</v>
      </c>
      <c r="I82" s="77"/>
      <c r="J82" s="78">
        <f t="shared" si="15"/>
        <v>0</v>
      </c>
      <c r="K82" s="66"/>
      <c r="L82" s="58">
        <f t="shared" si="18"/>
        <v>0</v>
      </c>
      <c r="M82" s="66">
        <v>2000</v>
      </c>
      <c r="N82" s="58">
        <f t="shared" si="19"/>
        <v>0.000832691563829811</v>
      </c>
      <c r="O82" s="53"/>
    </row>
    <row r="83" spans="1:15" s="37" customFormat="1" ht="13.5">
      <c r="A83" s="8" t="s">
        <v>132</v>
      </c>
      <c r="B83" s="24" t="s">
        <v>171</v>
      </c>
      <c r="C83" s="63">
        <v>988.2</v>
      </c>
      <c r="D83" s="58">
        <f>C83/C$100</f>
        <v>0.0006010666395302839</v>
      </c>
      <c r="E83" s="63">
        <f>SUM(E84:E87)</f>
        <v>3709</v>
      </c>
      <c r="F83" s="55">
        <f t="shared" si="16"/>
        <v>0.001962600922508065</v>
      </c>
      <c r="G83" s="63">
        <f>SUM(G84:G87)</f>
        <v>28000</v>
      </c>
      <c r="H83" s="55">
        <f t="shared" si="17"/>
        <v>0.013604419976284483</v>
      </c>
      <c r="I83" s="71">
        <f>SUM(I84:I87)</f>
        <v>12000</v>
      </c>
      <c r="J83" s="72">
        <f t="shared" si="15"/>
        <v>0.005514451348364086</v>
      </c>
      <c r="K83" s="63">
        <f>SUM(K84:K85)</f>
        <v>0</v>
      </c>
      <c r="L83" s="55">
        <f t="shared" si="18"/>
        <v>0</v>
      </c>
      <c r="M83" s="63">
        <f>SUM(M84:M85)</f>
        <v>0</v>
      </c>
      <c r="N83" s="55">
        <f t="shared" si="19"/>
        <v>0</v>
      </c>
      <c r="O83" s="36" t="s">
        <v>172</v>
      </c>
    </row>
    <row r="84" spans="1:15" s="37" customFormat="1" ht="13.5">
      <c r="A84" s="8"/>
      <c r="B84" s="34" t="s">
        <v>136</v>
      </c>
      <c r="C84" s="63"/>
      <c r="D84" s="58"/>
      <c r="E84" s="69"/>
      <c r="F84" s="61"/>
      <c r="G84" s="69">
        <v>8000</v>
      </c>
      <c r="H84" s="61">
        <f t="shared" si="17"/>
        <v>0.003886977136081281</v>
      </c>
      <c r="I84" s="83"/>
      <c r="J84" s="78"/>
      <c r="K84" s="69"/>
      <c r="L84" s="58"/>
      <c r="M84" s="69"/>
      <c r="N84" s="58"/>
      <c r="O84" s="33" t="s">
        <v>146</v>
      </c>
    </row>
    <row r="85" spans="1:15" s="37" customFormat="1" ht="13.5">
      <c r="A85" s="8"/>
      <c r="B85" s="34" t="s">
        <v>137</v>
      </c>
      <c r="C85" s="63"/>
      <c r="E85" s="69"/>
      <c r="F85" s="61"/>
      <c r="G85" s="69"/>
      <c r="H85" s="61"/>
      <c r="I85" s="83"/>
      <c r="J85" s="78"/>
      <c r="K85" s="69"/>
      <c r="L85" s="58"/>
      <c r="M85" s="69"/>
      <c r="N85" s="58"/>
      <c r="O85" s="33" t="s">
        <v>147</v>
      </c>
    </row>
    <row r="86" spans="1:15" s="37" customFormat="1" ht="13.5">
      <c r="A86" s="8"/>
      <c r="B86" s="34" t="s">
        <v>195</v>
      </c>
      <c r="C86" s="63"/>
      <c r="E86" s="69"/>
      <c r="F86" s="61"/>
      <c r="G86" s="69">
        <v>20000</v>
      </c>
      <c r="H86" s="61">
        <f t="shared" si="17"/>
        <v>0.009717442840203202</v>
      </c>
      <c r="I86" s="83">
        <v>12000</v>
      </c>
      <c r="J86" s="78">
        <f>I86/$I$100</f>
        <v>0.005514451348364086</v>
      </c>
      <c r="K86" s="69"/>
      <c r="L86" s="58"/>
      <c r="M86" s="69"/>
      <c r="N86" s="58"/>
      <c r="O86" s="33" t="s">
        <v>197</v>
      </c>
    </row>
    <row r="87" spans="1:15" s="37" customFormat="1" ht="13.5">
      <c r="A87" s="8"/>
      <c r="B87" s="34" t="s">
        <v>192</v>
      </c>
      <c r="C87" s="63"/>
      <c r="E87" s="69">
        <v>3709</v>
      </c>
      <c r="F87" s="61">
        <f>E87/$E$100</f>
        <v>0.001962600922508065</v>
      </c>
      <c r="G87" s="69"/>
      <c r="H87" s="61"/>
      <c r="I87" s="83"/>
      <c r="J87" s="78"/>
      <c r="K87" s="69"/>
      <c r="L87" s="58"/>
      <c r="M87" s="69"/>
      <c r="N87" s="58"/>
      <c r="O87" s="33" t="s">
        <v>198</v>
      </c>
    </row>
    <row r="88" spans="1:15" s="37" customFormat="1" ht="12.75">
      <c r="A88" s="8" t="s">
        <v>138</v>
      </c>
      <c r="B88" s="49" t="s">
        <v>176</v>
      </c>
      <c r="C88" s="63">
        <v>200</v>
      </c>
      <c r="D88" s="55">
        <f aca="true" t="shared" si="20" ref="D88:D99">C88/C$100</f>
        <v>0.00012164878355197002</v>
      </c>
      <c r="E88" s="63">
        <v>3000</v>
      </c>
      <c r="F88" s="55">
        <f aca="true" t="shared" si="21" ref="F88:F100">E88/$E$100</f>
        <v>0.0015874367127323252</v>
      </c>
      <c r="G88" s="63"/>
      <c r="H88" s="55"/>
      <c r="I88" s="71"/>
      <c r="J88" s="72"/>
      <c r="K88" s="63"/>
      <c r="L88" s="55"/>
      <c r="M88" s="63"/>
      <c r="N88" s="55"/>
      <c r="O88" s="36" t="s">
        <v>166</v>
      </c>
    </row>
    <row r="89" spans="1:15" ht="12.75">
      <c r="A89" s="21"/>
      <c r="B89" s="31" t="s">
        <v>81</v>
      </c>
      <c r="C89" s="63">
        <v>-110373.82</v>
      </c>
      <c r="D89" s="55">
        <f t="shared" si="20"/>
        <v>-0.06713420469492051</v>
      </c>
      <c r="E89" s="63">
        <f>+E5-E33</f>
        <v>-85328.40000000008</v>
      </c>
      <c r="F89" s="55">
        <f t="shared" si="21"/>
        <v>-0.04515114493290302</v>
      </c>
      <c r="G89" s="63">
        <f>+G5-G33</f>
        <v>-83862.5066192603</v>
      </c>
      <c r="H89" s="55">
        <f aca="true" t="shared" si="22" ref="H89:H96">G89/$G$100</f>
        <v>-0.04074645572544123</v>
      </c>
      <c r="I89" s="71">
        <f>+I5-I33</f>
        <v>-55497.73325482849</v>
      </c>
      <c r="J89" s="72">
        <f aca="true" t="shared" si="23" ref="J89:J96">I89/$I$100</f>
        <v>-0.025503295831519945</v>
      </c>
      <c r="K89" s="63">
        <f>+K5-K33</f>
        <v>-50633.260144923115</v>
      </c>
      <c r="L89" s="55">
        <f aca="true" t="shared" si="24" ref="L89:L96">K89/$K$100</f>
        <v>-0.022150450793613812</v>
      </c>
      <c r="M89" s="63">
        <f>+M5-M33</f>
        <v>-52224.34164058359</v>
      </c>
      <c r="N89" s="55">
        <f aca="true" t="shared" si="25" ref="N89:N96">M89/$M$100</f>
        <v>-0.021743384355339932</v>
      </c>
      <c r="O89" s="38" t="s">
        <v>94</v>
      </c>
    </row>
    <row r="90" spans="1:15" ht="13.5" customHeight="1">
      <c r="A90" s="21"/>
      <c r="B90" s="24" t="s">
        <v>82</v>
      </c>
      <c r="C90" s="63">
        <v>110373.98000000013</v>
      </c>
      <c r="D90" s="55">
        <f t="shared" si="20"/>
        <v>0.06713430201394742</v>
      </c>
      <c r="E90" s="63">
        <f>E91+E95</f>
        <v>85328.48000000004</v>
      </c>
      <c r="F90" s="55">
        <f t="shared" si="21"/>
        <v>0.04515118726454867</v>
      </c>
      <c r="G90" s="63">
        <f>G91+G95</f>
        <v>83863</v>
      </c>
      <c r="H90" s="55">
        <f t="shared" si="22"/>
        <v>0.04074669544539806</v>
      </c>
      <c r="I90" s="71">
        <f>I91+I95</f>
        <v>55498.23325482849</v>
      </c>
      <c r="J90" s="72">
        <f t="shared" si="23"/>
        <v>0.025503525600326128</v>
      </c>
      <c r="K90" s="63">
        <f>K91+K95</f>
        <v>50633.260144923115</v>
      </c>
      <c r="L90" s="55">
        <f t="shared" si="24"/>
        <v>0.022150450793613812</v>
      </c>
      <c r="M90" s="63">
        <f>M91+M95</f>
        <v>52224.34164058359</v>
      </c>
      <c r="N90" s="55">
        <f t="shared" si="25"/>
        <v>0.021743384355339932</v>
      </c>
      <c r="O90" s="25" t="s">
        <v>83</v>
      </c>
    </row>
    <row r="91" spans="1:15" ht="12.75">
      <c r="A91" s="21"/>
      <c r="B91" s="24" t="s">
        <v>84</v>
      </c>
      <c r="C91" s="91">
        <v>49426.03000000012</v>
      </c>
      <c r="D91" s="55">
        <f t="shared" si="20"/>
        <v>0.03006308212651596</v>
      </c>
      <c r="E91" s="63">
        <f>SUM(E92:E94)</f>
        <v>-18700.719999999936</v>
      </c>
      <c r="F91" s="55">
        <f t="shared" si="21"/>
        <v>-0.009895403160842515</v>
      </c>
      <c r="G91" s="63">
        <f>SUM(G92:G94)</f>
        <v>83383</v>
      </c>
      <c r="H91" s="55">
        <f t="shared" si="22"/>
        <v>0.040513476817233184</v>
      </c>
      <c r="I91" s="71">
        <f>SUM(I92:I94)</f>
        <v>30145.73325482849</v>
      </c>
      <c r="J91" s="72">
        <f t="shared" si="23"/>
        <v>0.013853098282876087</v>
      </c>
      <c r="K91" s="63">
        <f>SUM(K92:K94)</f>
        <v>38032.208307304114</v>
      </c>
      <c r="L91" s="55">
        <f t="shared" si="24"/>
        <v>0.01663788893451055</v>
      </c>
      <c r="M91" s="63">
        <f>SUM(M92:M94)</f>
        <v>27831.31823221859</v>
      </c>
      <c r="N91" s="55">
        <f t="shared" si="25"/>
        <v>0.011587451951115614</v>
      </c>
      <c r="O91" s="25" t="s">
        <v>58</v>
      </c>
    </row>
    <row r="92" spans="1:15" ht="13.5">
      <c r="A92" s="39"/>
      <c r="B92" s="7" t="s">
        <v>85</v>
      </c>
      <c r="C92" s="92">
        <v>228.13</v>
      </c>
      <c r="D92" s="58">
        <f t="shared" si="20"/>
        <v>0.0001387586849585546</v>
      </c>
      <c r="E92" s="66">
        <v>306.04</v>
      </c>
      <c r="F92" s="58">
        <f t="shared" si="21"/>
        <v>0.0001619397105215336</v>
      </c>
      <c r="G92" s="66">
        <v>0</v>
      </c>
      <c r="H92" s="58">
        <f t="shared" si="22"/>
        <v>0</v>
      </c>
      <c r="I92" s="77">
        <v>0</v>
      </c>
      <c r="J92" s="78">
        <f t="shared" si="23"/>
        <v>0</v>
      </c>
      <c r="K92" s="66">
        <v>0</v>
      </c>
      <c r="L92" s="58">
        <f t="shared" si="24"/>
        <v>0</v>
      </c>
      <c r="M92" s="66">
        <v>0</v>
      </c>
      <c r="N92" s="58">
        <f t="shared" si="25"/>
        <v>0</v>
      </c>
      <c r="O92" s="2" t="s">
        <v>86</v>
      </c>
    </row>
    <row r="93" spans="1:15" ht="13.5">
      <c r="A93" s="39"/>
      <c r="B93" s="7" t="s">
        <v>87</v>
      </c>
      <c r="C93" s="92">
        <v>48379.689999999995</v>
      </c>
      <c r="D93" s="58">
        <f t="shared" si="20"/>
        <v>0.02942665218560704</v>
      </c>
      <c r="E93" s="66">
        <v>48704.81</v>
      </c>
      <c r="F93" s="58">
        <f t="shared" si="21"/>
        <v>0.025771934493550825</v>
      </c>
      <c r="G93" s="66">
        <v>33000</v>
      </c>
      <c r="H93" s="58">
        <f t="shared" si="22"/>
        <v>0.016033780686335285</v>
      </c>
      <c r="I93" s="77">
        <v>25000</v>
      </c>
      <c r="J93" s="78">
        <f t="shared" si="23"/>
        <v>0.011488440309091845</v>
      </c>
      <c r="K93" s="66">
        <v>39500</v>
      </c>
      <c r="L93" s="58">
        <f t="shared" si="24"/>
        <v>0.01728000140309895</v>
      </c>
      <c r="M93" s="66">
        <v>28000</v>
      </c>
      <c r="N93" s="58">
        <f t="shared" si="25"/>
        <v>0.011657681893617353</v>
      </c>
      <c r="O93" s="40" t="s">
        <v>88</v>
      </c>
    </row>
    <row r="94" spans="1:15" ht="13.5">
      <c r="A94" s="39"/>
      <c r="B94" s="7" t="s">
        <v>134</v>
      </c>
      <c r="C94" s="92">
        <v>818.2100000001301</v>
      </c>
      <c r="D94" s="58">
        <f t="shared" si="20"/>
        <v>0.0004976712559503661</v>
      </c>
      <c r="E94" s="66">
        <v>-67711.56999999993</v>
      </c>
      <c r="F94" s="58">
        <f t="shared" si="21"/>
        <v>-0.035829277364914876</v>
      </c>
      <c r="G94" s="66">
        <v>50383</v>
      </c>
      <c r="H94" s="58">
        <f t="shared" si="22"/>
        <v>0.0244796961308979</v>
      </c>
      <c r="I94" s="77">
        <v>5145.73325482849</v>
      </c>
      <c r="J94" s="78">
        <f t="shared" si="23"/>
        <v>0.0023646579737842404</v>
      </c>
      <c r="K94" s="66">
        <v>-1467.791692695886</v>
      </c>
      <c r="L94" s="58">
        <f t="shared" si="24"/>
        <v>-0.0006421124685884024</v>
      </c>
      <c r="M94" s="66">
        <v>-168.6817677814106</v>
      </c>
      <c r="N94" s="58">
        <f t="shared" si="25"/>
        <v>-7.022994250173991E-05</v>
      </c>
      <c r="O94" s="40" t="s">
        <v>165</v>
      </c>
    </row>
    <row r="95" spans="1:15" ht="12.75">
      <c r="A95" s="21"/>
      <c r="B95" s="24" t="s">
        <v>89</v>
      </c>
      <c r="C95" s="91">
        <v>60947.95</v>
      </c>
      <c r="D95" s="55">
        <f t="shared" si="20"/>
        <v>0.03707121988743146</v>
      </c>
      <c r="E95" s="63">
        <f>+E96+E98+E99+E97</f>
        <v>104029.19999999998</v>
      </c>
      <c r="F95" s="55">
        <f t="shared" si="21"/>
        <v>0.055046590425391194</v>
      </c>
      <c r="G95" s="63">
        <f>+G96+G98+G99+G97</f>
        <v>480</v>
      </c>
      <c r="H95" s="55">
        <f t="shared" si="22"/>
        <v>0.00023321862816487685</v>
      </c>
      <c r="I95" s="71">
        <f>+I96+I98+I99+I97</f>
        <v>25352.5</v>
      </c>
      <c r="J95" s="72">
        <f t="shared" si="23"/>
        <v>0.011650427317450042</v>
      </c>
      <c r="K95" s="63">
        <f>+K96+K98+K99+K97</f>
        <v>12601.051837619001</v>
      </c>
      <c r="L95" s="55">
        <f t="shared" si="24"/>
        <v>0.005512561859103265</v>
      </c>
      <c r="M95" s="63">
        <f>+M96+M98+M99+M97</f>
        <v>24393.023408365</v>
      </c>
      <c r="N95" s="55">
        <f t="shared" si="25"/>
        <v>0.010155932404224318</v>
      </c>
      <c r="O95" s="25" t="s">
        <v>60</v>
      </c>
    </row>
    <row r="96" spans="1:15" ht="13.5">
      <c r="A96" s="39"/>
      <c r="B96" s="7" t="s">
        <v>154</v>
      </c>
      <c r="C96" s="92">
        <v>97466.89</v>
      </c>
      <c r="D96" s="58">
        <f t="shared" si="20"/>
        <v>0.05928364302546836</v>
      </c>
      <c r="E96" s="66">
        <v>93491.32999999999</v>
      </c>
      <c r="F96" s="58">
        <f t="shared" si="21"/>
        <v>0.04947052318805766</v>
      </c>
      <c r="G96" s="66">
        <v>23652</v>
      </c>
      <c r="H96" s="58">
        <f t="shared" si="22"/>
        <v>0.011491847902824308</v>
      </c>
      <c r="I96" s="77">
        <v>93795</v>
      </c>
      <c r="J96" s="78">
        <f t="shared" si="23"/>
        <v>0.043102330351650786</v>
      </c>
      <c r="K96" s="66">
        <v>98365</v>
      </c>
      <c r="L96" s="58">
        <f t="shared" si="24"/>
        <v>0.04303157817761591</v>
      </c>
      <c r="M96" s="66">
        <v>100985</v>
      </c>
      <c r="N96" s="58">
        <f t="shared" si="25"/>
        <v>0.04204467878667673</v>
      </c>
      <c r="O96" s="2" t="s">
        <v>90</v>
      </c>
    </row>
    <row r="97" spans="1:15" ht="13.5">
      <c r="A97" s="39"/>
      <c r="B97" s="7" t="s">
        <v>135</v>
      </c>
      <c r="C97" s="92">
        <v>1386.36</v>
      </c>
      <c r="D97" s="58">
        <f t="shared" si="20"/>
        <v>0.0008432450378255458</v>
      </c>
      <c r="E97" s="66">
        <v>1160.97</v>
      </c>
      <c r="F97" s="58">
        <f t="shared" si="21"/>
        <v>0.0006143221334602826</v>
      </c>
      <c r="G97" s="66"/>
      <c r="H97" s="58"/>
      <c r="I97" s="77"/>
      <c r="J97" s="78"/>
      <c r="K97" s="66"/>
      <c r="L97" s="58"/>
      <c r="M97" s="66"/>
      <c r="N97" s="58"/>
      <c r="O97" s="2" t="s">
        <v>164</v>
      </c>
    </row>
    <row r="98" spans="1:15" ht="13.5">
      <c r="A98" s="39"/>
      <c r="B98" s="7" t="s">
        <v>91</v>
      </c>
      <c r="C98" s="92">
        <v>-61698.3</v>
      </c>
      <c r="D98" s="58">
        <f t="shared" si="20"/>
        <v>-0.037527615711122564</v>
      </c>
      <c r="E98" s="66">
        <v>-33164.1</v>
      </c>
      <c r="F98" s="58">
        <f t="shared" si="21"/>
        <v>-0.017548636628242034</v>
      </c>
      <c r="G98" s="66">
        <v>-42529</v>
      </c>
      <c r="H98" s="58">
        <f>G98/$G$100</f>
        <v>-0.0206636563275501</v>
      </c>
      <c r="I98" s="77">
        <v>-80309.5</v>
      </c>
      <c r="J98" s="78">
        <f>I98/$I$100</f>
        <v>-0.036905235880120464</v>
      </c>
      <c r="K98" s="66">
        <v>-85763.948162381</v>
      </c>
      <c r="L98" s="58">
        <f>K98/$K$100</f>
        <v>-0.03751901631851264</v>
      </c>
      <c r="M98" s="66">
        <v>-76591.976591635</v>
      </c>
      <c r="N98" s="58">
        <f>M98/$M$100</f>
        <v>-0.03188874638245241</v>
      </c>
      <c r="O98" s="2" t="s">
        <v>92</v>
      </c>
    </row>
    <row r="99" spans="1:15" ht="14.25" thickBot="1">
      <c r="A99" s="39"/>
      <c r="B99" s="7" t="s">
        <v>123</v>
      </c>
      <c r="C99" s="92">
        <v>23793</v>
      </c>
      <c r="D99" s="58">
        <f t="shared" si="20"/>
        <v>0.014471947535260115</v>
      </c>
      <c r="E99" s="66">
        <v>42541</v>
      </c>
      <c r="F99" s="58">
        <f t="shared" si="21"/>
        <v>0.02251038173211528</v>
      </c>
      <c r="G99" s="66">
        <v>19357</v>
      </c>
      <c r="H99" s="58">
        <f>G99/$G$100</f>
        <v>0.009405027052890669</v>
      </c>
      <c r="I99" s="77">
        <v>11866.999999999998</v>
      </c>
      <c r="J99" s="78">
        <f>I99/$I$100</f>
        <v>0.005453332845919716</v>
      </c>
      <c r="K99" s="66"/>
      <c r="L99" s="58"/>
      <c r="M99" s="66"/>
      <c r="N99" s="58"/>
      <c r="O99" s="2" t="s">
        <v>121</v>
      </c>
    </row>
    <row r="100" spans="1:15" ht="15" thickBot="1" thickTop="1">
      <c r="A100" s="47"/>
      <c r="B100" s="48" t="s">
        <v>108</v>
      </c>
      <c r="C100" s="70">
        <v>1644077.2703210572</v>
      </c>
      <c r="D100" s="62">
        <v>1</v>
      </c>
      <c r="E100" s="70">
        <v>1889839.1198451906</v>
      </c>
      <c r="F100" s="86">
        <f t="shared" si="21"/>
        <v>1</v>
      </c>
      <c r="G100" s="70">
        <v>2058154.6327451079</v>
      </c>
      <c r="H100" s="86">
        <f>G100/$G$100</f>
        <v>1</v>
      </c>
      <c r="I100" s="98">
        <v>2176100.438996513</v>
      </c>
      <c r="J100" s="99">
        <f>I100/$I$100</f>
        <v>1</v>
      </c>
      <c r="K100" s="70">
        <v>2285879.4440211197</v>
      </c>
      <c r="L100" s="86">
        <f>K100/$K$100</f>
        <v>1</v>
      </c>
      <c r="M100" s="70">
        <v>2401849.720683334</v>
      </c>
      <c r="N100" s="86">
        <f>M100/$M$100</f>
        <v>1</v>
      </c>
      <c r="O100" s="85" t="s">
        <v>155</v>
      </c>
    </row>
    <row r="101" spans="1:15" ht="14.25" thickTop="1">
      <c r="A101" s="41"/>
      <c r="B101" s="1"/>
      <c r="C101" s="42"/>
      <c r="D101" s="42"/>
      <c r="O101" s="43"/>
    </row>
    <row r="102" spans="1:4" ht="16.5" customHeight="1">
      <c r="A102" s="3"/>
      <c r="B102" s="1"/>
      <c r="C102" s="4"/>
      <c r="D102" s="4"/>
    </row>
    <row r="103" spans="2:14" ht="13.5">
      <c r="B103" s="1"/>
      <c r="C103" s="4"/>
      <c r="D103" s="4"/>
      <c r="E103" s="42"/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5:14" ht="12.75"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ht="12.75">
      <c r="C105" s="4"/>
      <c r="D105" s="4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4" ht="12.75">
      <c r="C106" s="45"/>
      <c r="D106" s="46"/>
    </row>
    <row r="107" spans="4:14" ht="12.75">
      <c r="D107" s="94"/>
      <c r="E107" s="95"/>
      <c r="F107" s="96"/>
      <c r="G107" s="96"/>
      <c r="H107" s="96"/>
      <c r="I107" s="96"/>
      <c r="J107" s="44"/>
      <c r="K107" s="44"/>
      <c r="L107" s="44"/>
      <c r="M107" s="44"/>
      <c r="N107" s="44"/>
    </row>
    <row r="108" spans="5:14" ht="12.75">
      <c r="E108" s="45"/>
      <c r="F108" s="46"/>
      <c r="G108" s="46"/>
      <c r="H108" s="46"/>
      <c r="I108" s="46"/>
      <c r="J108" s="46"/>
      <c r="K108" s="46"/>
      <c r="L108" s="46"/>
      <c r="M108" s="46"/>
      <c r="N108" s="4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46" r:id="rId1"/>
  <headerFooter alignWithMargins="0">
    <oddHeader>&amp;LTab.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Ina Dhaskali</cp:lastModifiedBy>
  <cp:lastPrinted>2021-12-16T15:05:27Z</cp:lastPrinted>
  <dcterms:created xsi:type="dcterms:W3CDTF">2007-10-11T18:21:49Z</dcterms:created>
  <dcterms:modified xsi:type="dcterms:W3CDTF">2022-10-11T15:32:54Z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